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VOJE\IZVJEŠTAJI &amp; PLANOVI\FINANCIJSKI PLAN\FINANCIJSKI PLAN 2024-2026\IZRADA PRIJEDLOGA\"/>
    </mc:Choice>
  </mc:AlternateContent>
  <xr:revisionPtr revIDLastSave="0" documentId="13_ncr:1_{E6FA4F14-2717-4D16-898F-35C73FF3D460}" xr6:coauthVersionLast="37" xr6:coauthVersionMax="3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8800" windowHeight="11505" activeTab="4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79021"/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E26" i="35" s="1"/>
  <c r="D27" i="35"/>
  <c r="D26" i="35" s="1"/>
  <c r="E19" i="35"/>
  <c r="D19" i="35"/>
  <c r="D10" i="35" s="1"/>
  <c r="E11" i="35"/>
  <c r="D11" i="35"/>
  <c r="E10" i="35" l="1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F7" i="38"/>
  <c r="F13" i="36" s="1"/>
  <c r="I14" i="34" s="1"/>
  <c r="E7" i="38"/>
  <c r="G19" i="35"/>
  <c r="F16" i="12" s="1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<sst xmlns="http://schemas.openxmlformats.org/spreadsheetml/2006/main" count="13891" uniqueCount="4840">
  <si>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</si>
  <si>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</si>
  <si>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</si>
  <si>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</si>
  <si>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</si>
  <si>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</si>
  <si>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</si>
  <si>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</si>
  <si>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</si>
  <si>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</si>
  <si>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</si>
  <si>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</si>
  <si>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</si>
  <si>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</si>
  <si>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</si>
  <si>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</si>
  <si>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</si>
  <si>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</si>
  <si>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</si>
  <si>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</si>
  <si>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</si>
  <si>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</si>
  <si>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</si>
  <si>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</si>
  <si>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</si>
  <si>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</si>
  <si>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</si>
  <si>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</si>
  <si>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</si>
  <si>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</si>
  <si>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</si>
  <si>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</si>
  <si>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</si>
  <si>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</si>
  <si>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</si>
  <si>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</si>
  <si>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</si>
  <si>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</si>
  <si>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</si>
  <si>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</si>
  <si>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</si>
  <si>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</si>
  <si>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</si>
  <si>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</si>
  <si>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</si>
  <si>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</si>
  <si>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</si>
  <si>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</si>
  <si>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</si>
  <si>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</si>
  <si>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</si>
  <si>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</si>
  <si>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</si>
  <si>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</si>
  <si>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</si>
  <si>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</si>
  <si>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</si>
  <si>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</si>
  <si>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</si>
  <si>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</si>
  <si>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</si>
  <si>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</si>
  <si>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</si>
  <si>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</si>
  <si>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</si>
  <si>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</si>
  <si>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</si>
  <si>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</si>
  <si>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</si>
  <si>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</si>
  <si>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</si>
  <si>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</si>
  <si>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</si>
  <si>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</si>
  <si>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</si>
  <si>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</si>
  <si>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</si>
  <si>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</si>
  <si>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</si>
  <si>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</si>
  <si>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</si>
  <si>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</si>
  <si>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</si>
  <si>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</si>
  <si>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</si>
  <si>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</si>
  <si>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</si>
  <si>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</si>
  <si>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</si>
  <si>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</si>
  <si>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</si>
  <si>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</si>
  <si>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</si>
  <si>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</si>
  <si>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</si>
  <si>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</si>
  <si>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</si>
  <si>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</si>
  <si>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</si>
  <si>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</si>
  <si>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</si>
  <si>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</si>
  <si>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</si>
  <si>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</si>
  <si>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</si>
  <si>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</si>
  <si>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</si>
  <si>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</si>
  <si>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</si>
  <si>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</si>
  <si>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</si>
  <si>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</si>
  <si>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</si>
  <si>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</si>
  <si>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</si>
  <si>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</si>
  <si>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</si>
  <si>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</si>
  <si>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</si>
  <si>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</si>
  <si>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</si>
  <si>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</si>
  <si>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</si>
  <si>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</si>
  <si>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</si>
  <si>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</si>
  <si>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</si>
  <si>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</si>
  <si>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</si>
  <si>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</si>
  <si>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</si>
  <si>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</si>
  <si>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</si>
  <si>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</si>
  <si>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</si>
  <si>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</si>
  <si>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</si>
  <si>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</si>
  <si>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</si>
  <si>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</si>
  <si>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</si>
  <si>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</si>
  <si>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</si>
  <si>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</si>
  <si>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</si>
  <si>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</si>
  <si>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</si>
  <si>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</si>
  <si>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</si>
  <si>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</si>
  <si>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</si>
  <si>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</si>
  <si>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</si>
  <si>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</si>
  <si>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</si>
  <si>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</si>
  <si>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</si>
  <si>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</si>
  <si>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</si>
  <si>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</si>
  <si>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</si>
  <si>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</si>
  <si>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</si>
  <si>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</si>
  <si>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</si>
  <si>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</si>
  <si>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</si>
  <si>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</si>
  <si>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</si>
  <si>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</si>
  <si>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</si>
  <si>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</si>
  <si>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</si>
  <si>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</si>
  <si>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</si>
  <si>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</si>
  <si>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</si>
  <si>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</si>
  <si>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</si>
  <si>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</si>
  <si>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</si>
  <si>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</si>
  <si>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</si>
  <si>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</si>
  <si>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</si>
  <si>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</si>
  <si>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</si>
  <si>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</si>
  <si>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</si>
  <si>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</si>
  <si>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</si>
  <si>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</si>
  <si>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</si>
  <si>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</si>
  <si>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</si>
  <si>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</si>
  <si>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</si>
  <si>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</si>
  <si>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</si>
  <si>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</si>
  <si>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</si>
  <si>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</si>
  <si>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</si>
  <si>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</si>
  <si>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</si>
  <si>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</si>
  <si>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</si>
  <si>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</si>
  <si>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</si>
  <si>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</si>
  <si>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</si>
  <si>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</si>
  <si>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</si>
  <si>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</si>
  <si>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</si>
  <si>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</si>
  <si>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</si>
  <si>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</si>
  <si>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</si>
  <si>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</si>
  <si>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</si>
  <si>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</si>
  <si>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</si>
  <si>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</si>
  <si>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</si>
  <si>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</si>
  <si>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</si>
  <si>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</si>
  <si>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</si>
  <si>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</si>
  <si>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</si>
  <si>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</si>
  <si>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</si>
  <si>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</si>
  <si>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</si>
  <si>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</si>
  <si>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</si>
  <si>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</si>
  <si>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</si>
  <si>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</si>
  <si>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</si>
  <si>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</si>
  <si>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</si>
  <si>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</si>
  <si>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</si>
  <si>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</si>
  <si>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</si>
  <si>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</si>
  <si>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</si>
  <si>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</si>
  <si>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</si>
  <si>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</si>
  <si>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</si>
  <si>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</si>
  <si>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</si>
  <si>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</si>
  <si>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</si>
  <si>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</si>
  <si>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</si>
  <si>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</si>
  <si>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</si>
  <si>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</si>
  <si>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</si>
  <si>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</si>
  <si>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</si>
  <si>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</si>
  <si>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</si>
  <si>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</si>
  <si>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</si>
  <si>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</si>
  <si>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</si>
  <si>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</si>
  <si>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</si>
  <si>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</si>
  <si>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</si>
  <si>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</si>
  <si>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</si>
  <si>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</si>
  <si>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</si>
  <si>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</si>
  <si>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</si>
  <si>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</si>
  <si>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</si>
  <si>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</si>
  <si>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</si>
  <si>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</si>
  <si>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</si>
  <si>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</si>
  <si>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</si>
  <si>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</si>
  <si>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</si>
  <si>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</si>
  <si>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</si>
  <si>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</si>
  <si>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</si>
  <si>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</si>
  <si>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</si>
  <si>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</si>
  <si>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</si>
  <si>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</si>
  <si>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</si>
  <si>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</si>
  <si>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</si>
  <si>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</si>
  <si>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</si>
  <si>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</si>
  <si>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</si>
  <si>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</si>
  <si>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</si>
  <si>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</si>
  <si>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</si>
  <si>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</si>
  <si>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</si>
  <si>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</si>
  <si>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</si>
  <si>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</si>
  <si>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</si>
  <si>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</si>
  <si>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</si>
  <si>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</si>
  <si>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</si>
  <si>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</si>
  <si>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</si>
  <si>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</si>
  <si>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</si>
  <si>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</si>
  <si>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</si>
  <si>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</si>
  <si>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</si>
  <si>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</si>
  <si>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</si>
  <si>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</si>
  <si>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</si>
  <si>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</si>
  <si>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</si>
  <si>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</si>
  <si>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</si>
  <si>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</si>
  <si>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</si>
  <si>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</si>
  <si>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</si>
  <si>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</si>
  <si>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</si>
  <si>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</si>
  <si>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</si>
  <si>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</si>
  <si>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</si>
  <si>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</si>
  <si>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</si>
  <si>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</si>
  <si>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</si>
  <si>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</si>
  <si>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</si>
  <si>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</si>
  <si>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</si>
  <si>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</si>
  <si>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</si>
  <si>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</si>
  <si>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</si>
  <si>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</si>
  <si>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</si>
  <si>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</si>
  <si>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</si>
  <si>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</si>
  <si>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</si>
  <si>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</si>
  <si>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</si>
  <si>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</si>
  <si>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</si>
  <si>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</si>
  <si>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</si>
  <si>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</si>
  <si>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</si>
  <si>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</si>
  <si>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</si>
  <si>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</si>
  <si>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</si>
  <si>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</si>
  <si>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</si>
  <si>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</si>
  <si>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</si>
  <si>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</si>
  <si>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</si>
  <si>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</si>
  <si>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</si>
  <si>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</si>
  <si>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</si>
  <si>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</si>
  <si>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</si>
  <si>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</si>
  <si>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</si>
  <si>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</si>
  <si>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</si>
  <si>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</si>
  <si>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</si>
  <si>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</si>
  <si>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</si>
  <si>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</si>
  <si>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</si>
  <si>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</si>
  <si>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</si>
  <si>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</si>
  <si>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</si>
  <si>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</si>
  <si>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</si>
  <si>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</si>
  <si>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</si>
  <si>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</si>
  <si>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</si>
  <si>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</si>
  <si>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</si>
  <si>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</si>
  <si>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</si>
  <si>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</si>
  <si>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</si>
  <si>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</si>
  <si>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</si>
  <si>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</si>
  <si>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</si>
  <si>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</si>
  <si>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</si>
  <si>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</si>
  <si>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</si>
  <si>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</si>
  <si>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</si>
  <si>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</si>
  <si>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</si>
  <si>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</si>
  <si>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</si>
  <si>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</si>
  <si>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</si>
  <si>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</si>
  <si>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</si>
  <si>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</si>
  <si>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</si>
  <si>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</si>
  <si>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</si>
  <si>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</si>
  <si>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</si>
  <si>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</si>
  <si>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</si>
  <si>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</si>
  <si>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</si>
  <si>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</si>
  <si>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</si>
  <si>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</si>
  <si>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</si>
  <si>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</si>
  <si>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</si>
  <si>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</si>
  <si>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</si>
  <si>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</si>
  <si>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</si>
  <si>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</si>
  <si>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</si>
  <si>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</si>
  <si>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</si>
  <si>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</si>
  <si>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</si>
  <si>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</si>
  <si>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</si>
  <si>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</si>
  <si>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</si>
  <si>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</si>
  <si>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</si>
  <si>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</si>
  <si>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</si>
  <si>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</si>
  <si>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</si>
  <si>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</si>
  <si>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</si>
  <si>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</si>
  <si>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</si>
  <si>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</si>
  <si>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</si>
  <si>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</si>
  <si>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</si>
  <si>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</si>
  <si>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</si>
  <si>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</si>
  <si>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</si>
  <si>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</si>
  <si>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</si>
  <si>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</si>
  <si>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</si>
  <si>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</si>
  <si>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</si>
  <si>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</si>
  <si>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</si>
  <si>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</si>
  <si>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</si>
  <si>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</si>
  <si>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</si>
  <si>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</si>
  <si>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</si>
  <si>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</si>
  <si>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</si>
  <si>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</si>
  <si>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</si>
  <si>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</si>
  <si>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</si>
  <si>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</si>
  <si>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</si>
  <si>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</si>
  <si>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</si>
  <si>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</si>
  <si>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</si>
  <si>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</si>
  <si>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</si>
  <si>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</si>
  <si>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</si>
  <si>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</si>
  <si>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</si>
  <si>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</si>
  <si>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</si>
  <si>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</si>
  <si>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</si>
  <si>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</si>
  <si>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</si>
  <si>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</si>
  <si>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</si>
  <si>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</si>
  <si>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</si>
  <si>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</si>
  <si>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</si>
  <si>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</si>
  <si>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</si>
  <si>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</si>
  <si>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</si>
  <si>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</si>
  <si>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</si>
  <si>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</si>
  <si>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</si>
  <si>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</si>
  <si>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</si>
  <si>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</si>
  <si>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</si>
  <si>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</si>
  <si>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</si>
  <si>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</si>
  <si>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</si>
  <si>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</si>
  <si>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</si>
  <si>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</si>
  <si>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</si>
  <si>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</si>
  <si>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</si>
  <si>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</si>
  <si>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</si>
  <si>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</si>
  <si>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</si>
  <si>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</si>
  <si>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</si>
  <si>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</si>
  <si>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</si>
  <si>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</si>
  <si>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</si>
  <si>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</si>
  <si>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</si>
  <si>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</si>
  <si>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</si>
  <si>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</si>
  <si>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</si>
  <si>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</si>
  <si>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</si>
  <si>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</si>
  <si>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</si>
  <si>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</si>
  <si>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</si>
  <si>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</si>
  <si>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</si>
  <si>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</si>
  <si>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</si>
  <si>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</si>
  <si>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</si>
  <si>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</si>
  <si>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</si>
  <si>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</si>
  <si>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</si>
  <si>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</si>
  <si>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</si>
  <si>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</si>
  <si>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</si>
  <si>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</si>
  <si>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</si>
  <si>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</si>
  <si>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</si>
  <si>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</si>
  <si>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</si>
  <si>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</si>
  <si>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</si>
  <si>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</si>
  <si>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</si>
  <si>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</si>
  <si>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</si>
  <si>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</si>
  <si>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</si>
  <si>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</si>
  <si>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</si>
  <si>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</si>
  <si>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</si>
  <si>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</si>
  <si>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</si>
  <si>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</si>
  <si>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</si>
  <si>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</si>
  <si>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</si>
  <si>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</si>
  <si>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</si>
  <si>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</si>
  <si>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</si>
  <si>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</si>
  <si>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</si>
  <si>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</si>
  <si>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</si>
  <si>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</si>
  <si>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</si>
  <si>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</si>
  <si>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</si>
  <si>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</si>
  <si>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</si>
  <si>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</si>
  <si>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</si>
  <si>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</si>
  <si>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</si>
  <si>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</si>
  <si>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</si>
  <si>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</si>
  <si>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</si>
  <si>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</si>
  <si>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</si>
  <si>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</si>
  <si>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</si>
  <si>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</si>
  <si>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</si>
  <si>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</si>
  <si>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</si>
  <si>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</si>
  <si>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</si>
  <si>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</si>
  <si>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</si>
  <si>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</si>
  <si>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</si>
  <si>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</si>
  <si>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</si>
  <si>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</si>
  <si>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</si>
  <si>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</si>
  <si>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</si>
  <si>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</si>
  <si>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</si>
  <si>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</si>
  <si>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</si>
  <si>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</si>
  <si>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</si>
  <si>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</si>
  <si>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</si>
  <si>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</si>
  <si>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</si>
  <si>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</si>
  <si>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</si>
  <si>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</si>
  <si>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</si>
  <si>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</si>
  <si>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</si>
  <si>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</si>
  <si>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</si>
  <si>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</si>
  <si>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</si>
  <si>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</si>
  <si>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</si>
  <si>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</si>
  <si>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</si>
  <si>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</si>
  <si>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</si>
  <si>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</si>
  <si>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</si>
  <si>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</si>
  <si>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</si>
  <si>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</si>
  <si>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</si>
  <si>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</si>
  <si>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</si>
  <si>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</si>
  <si>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</si>
  <si>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</si>
  <si>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</si>
  <si>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</si>
  <si>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</si>
  <si>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</si>
  <si>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</si>
  <si>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</si>
  <si>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</si>
  <si>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</si>
  <si>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</si>
  <si>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</si>
  <si>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</si>
  <si>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</si>
  <si>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</si>
  <si>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</si>
  <si>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</si>
  <si>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</si>
  <si>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</si>
  <si>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</si>
  <si>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</si>
  <si>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</si>
  <si>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</si>
  <si>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</si>
  <si>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</si>
  <si>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</si>
  <si>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</si>
  <si>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</si>
  <si>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</si>
  <si>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</si>
  <si>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</si>
  <si>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</si>
  <si>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</si>
  <si>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</si>
  <si>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</si>
  <si>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</si>
  <si>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</si>
  <si>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</si>
  <si>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</si>
  <si>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</si>
  <si>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</si>
  <si>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</si>
  <si>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</si>
  <si>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</si>
  <si>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</si>
  <si>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</si>
  <si>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</si>
  <si>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</si>
  <si>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</si>
  <si>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</si>
  <si>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</si>
  <si>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</si>
  <si>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</si>
  <si>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</si>
  <si>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</si>
  <si>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</si>
  <si>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</si>
  <si>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</si>
  <si>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</si>
  <si>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</si>
  <si>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</si>
  <si>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</si>
  <si>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</si>
  <si>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</si>
  <si>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</si>
  <si>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</si>
  <si>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</si>
  <si>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</si>
  <si>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</si>
  <si>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</si>
  <si>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</si>
  <si>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</si>
  <si>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</si>
  <si>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</si>
  <si>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</si>
  <si>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</si>
  <si>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</si>
  <si>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</si>
  <si>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</si>
  <si>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</si>
  <si>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</si>
  <si>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</si>
  <si>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</si>
  <si>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</si>
  <si>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</si>
  <si>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</si>
  <si>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</si>
  <si>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</si>
  <si>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</si>
  <si>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</si>
  <si>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</si>
  <si>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</si>
  <si>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</si>
  <si>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</si>
  <si>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</si>
  <si>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</si>
  <si>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</si>
  <si>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</si>
  <si>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</si>
  <si>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</si>
  <si>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</si>
  <si>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</si>
  <si>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</si>
  <si>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</si>
  <si>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</si>
  <si>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</si>
  <si>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</si>
  <si>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</si>
  <si>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</si>
  <si>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</si>
  <si>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</si>
  <si>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</si>
  <si>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</si>
  <si>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</si>
  <si>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</si>
  <si>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</si>
  <si>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</si>
  <si>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</si>
  <si>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</si>
  <si>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</si>
  <si>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</si>
  <si>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</si>
  <si>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</si>
  <si>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</si>
  <si>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</si>
  <si>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</si>
  <si>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</si>
  <si>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</si>
  <si>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</si>
  <si>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</si>
  <si>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</si>
  <si>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</si>
  <si>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</si>
  <si>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</si>
  <si>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</si>
  <si>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</si>
  <si>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</si>
  <si>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</si>
  <si>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</si>
  <si>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</si>
  <si>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</si>
  <si>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</si>
  <si>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</si>
  <si>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</si>
  <si>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</si>
  <si>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</si>
  <si>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</si>
  <si>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</si>
  <si>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</si>
  <si>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</si>
  <si>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</si>
  <si>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</si>
  <si>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</si>
  <si>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</si>
  <si>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</si>
  <si>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</si>
  <si>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</si>
  <si>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</si>
  <si>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</si>
  <si>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</si>
  <si>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</si>
  <si>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</si>
  <si>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</si>
  <si>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</si>
  <si>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</si>
  <si>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</si>
  <si>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</si>
  <si>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</si>
  <si>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</si>
  <si>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</si>
  <si>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</si>
  <si>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</si>
  <si>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</si>
  <si>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</si>
  <si>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</si>
  <si>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</si>
  <si>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</si>
  <si>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</si>
  <si>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</si>
  <si>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</si>
  <si>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</si>
  <si>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</si>
  <si>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</si>
  <si>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</si>
  <si>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</si>
  <si>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</si>
  <si>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</si>
  <si>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</si>
  <si>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</si>
  <si>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</si>
  <si>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</si>
  <si>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</si>
  <si>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</si>
  <si>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</si>
  <si>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</si>
  <si>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</si>
  <si>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</si>
  <si>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</si>
  <si>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</si>
  <si>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</si>
  <si>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</si>
  <si>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</si>
  <si>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</si>
  <si>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</si>
  <si>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</si>
  <si>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</si>
  <si>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</si>
  <si>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</si>
  <si>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</si>
  <si>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</si>
  <si>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</si>
  <si>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</si>
  <si>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</si>
  <si>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</si>
  <si>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</si>
  <si>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</si>
  <si>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</si>
  <si>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</si>
  <si>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</si>
  <si>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</si>
  <si>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</si>
  <si>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</si>
  <si>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</si>
  <si>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</si>
  <si>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</si>
  <si>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</si>
  <si>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</si>
  <si>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</si>
  <si>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</si>
  <si>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</si>
  <si>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</si>
  <si>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</si>
  <si>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</si>
  <si>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</si>
  <si>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</si>
  <si>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</si>
  <si>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</si>
  <si>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</si>
  <si>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</si>
  <si>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</si>
  <si>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</si>
  <si>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</si>
  <si>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</si>
  <si>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</si>
  <si>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</si>
  <si>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</si>
  <si>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</si>
  <si>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</si>
  <si>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</si>
  <si>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</si>
  <si>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</si>
  <si>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</si>
  <si>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</si>
  <si>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</si>
  <si>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</si>
  <si>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</si>
  <si>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</si>
  <si>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</si>
  <si>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</si>
  <si>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</si>
  <si>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</si>
  <si>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</si>
  <si>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</si>
  <si>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</si>
  <si>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</si>
  <si>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</si>
  <si>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</si>
  <si>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</si>
  <si>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</si>
  <si>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</si>
  <si>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</si>
  <si>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</si>
  <si>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</si>
  <si>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</si>
  <si>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</si>
  <si>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</si>
  <si>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</si>
  <si>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</si>
  <si>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</si>
  <si>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</si>
  <si>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</si>
  <si>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</si>
  <si>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</si>
  <si>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</si>
  <si>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</si>
  <si>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</si>
  <si>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</si>
  <si>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</si>
  <si>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</si>
  <si>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</si>
  <si>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</si>
  <si>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</si>
  <si>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</si>
  <si>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</si>
  <si>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</si>
  <si>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</si>
  <si>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</si>
  <si>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</si>
  <si>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</si>
  <si>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</si>
  <si>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</si>
  <si>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</si>
  <si>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</si>
  <si>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</si>
  <si>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</si>
  <si>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</si>
  <si>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</si>
  <si>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</si>
  <si>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</si>
  <si>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</si>
  <si>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</si>
  <si>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</si>
  <si>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</si>
  <si>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</si>
  <si>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</si>
  <si>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</si>
  <si>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</si>
  <si>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</si>
  <si>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</si>
  <si>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</si>
  <si>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</si>
  <si>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</si>
  <si>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</si>
  <si>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</si>
  <si>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</si>
  <si>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</si>
  <si>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</si>
  <si>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</si>
  <si>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</si>
  <si>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</si>
  <si>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</si>
  <si>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</si>
  <si>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</si>
  <si>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</si>
  <si>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</si>
  <si>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</si>
  <si>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</si>
  <si>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</si>
  <si>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</si>
  <si>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</si>
  <si>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</si>
  <si>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</si>
  <si>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</si>
  <si>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</si>
  <si>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</si>
  <si>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</si>
  <si>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</si>
  <si>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</si>
  <si>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</si>
  <si>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</si>
  <si>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</si>
  <si>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</si>
  <si>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</si>
  <si>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</si>
  <si>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</si>
  <si>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</si>
  <si>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</si>
  <si>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</si>
  <si>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</si>
  <si>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</si>
  <si>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</si>
  <si>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</si>
  <si>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</si>
  <si>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</si>
  <si>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</si>
  <si>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</si>
  <si>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</si>
  <si>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</si>
  <si>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</si>
  <si>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</si>
  <si>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</si>
  <si>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</si>
  <si>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</si>
  <si>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</si>
  <si>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</si>
  <si>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</si>
  <si>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</si>
  <si>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</si>
  <si>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</si>
  <si>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</si>
  <si>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</si>
  <si>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</si>
  <si>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</si>
  <si>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</si>
  <si>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</si>
  <si>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</si>
  <si>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</si>
  <si>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</si>
  <si>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</si>
  <si>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</si>
  <si>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</si>
  <si>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</si>
  <si>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</si>
  <si>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</si>
  <si>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</si>
  <si>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</si>
  <si>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</si>
  <si>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</si>
  <si>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</si>
  <si>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</si>
  <si>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</si>
  <si>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</si>
  <si>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</si>
  <si>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</si>
  <si>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</si>
  <si>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</si>
  <si>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</si>
  <si>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</si>
  <si>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</si>
  <si>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</si>
  <si>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</si>
  <si>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</si>
  <si>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</si>
  <si>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</si>
  <si>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</si>
  <si>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</si>
  <si>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</si>
  <si>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</si>
  <si>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</si>
  <si>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</si>
  <si>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</si>
  <si>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</si>
  <si>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</si>
  <si>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</si>
  <si>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</si>
  <si>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</si>
  <si>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</si>
  <si>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</si>
  <si>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</si>
  <si>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</si>
  <si>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</si>
  <si>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</si>
  <si>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</si>
  <si>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</si>
  <si>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</si>
  <si>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</si>
  <si>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</si>
  <si>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</si>
  <si>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</si>
  <si>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</si>
  <si>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</si>
  <si>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</si>
  <si>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</si>
  <si>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</si>
  <si>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</si>
  <si>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</si>
  <si>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</si>
  <si>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</si>
  <si>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</si>
  <si>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</si>
  <si>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</si>
  <si>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</si>
  <si>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</si>
  <si>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</si>
  <si>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</si>
  <si>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</si>
  <si>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</si>
  <si>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</si>
  <si>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</si>
  <si>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</si>
  <si>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</si>
  <si>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</si>
  <si>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</si>
  <si>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</si>
  <si>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</si>
  <si>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</si>
  <si>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</si>
  <si>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</si>
  <si>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</si>
  <si>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</si>
  <si>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</si>
  <si>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</si>
  <si>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</si>
  <si>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</si>
  <si>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</si>
  <si>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</si>
  <si>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</si>
  <si>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</si>
  <si>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</si>
  <si>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</si>
  <si>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</si>
  <si>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</si>
  <si>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</si>
  <si>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</si>
  <si>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</si>
  <si>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</si>
  <si>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</si>
  <si>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</si>
  <si>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</si>
  <si>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</si>
  <si>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</si>
  <si>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</si>
  <si>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</si>
  <si>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</si>
  <si>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</si>
  <si>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</si>
  <si>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</si>
  <si>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</si>
  <si>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</si>
  <si>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</si>
  <si>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</si>
  <si>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</si>
  <si>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</si>
  <si>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</si>
  <si>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</si>
  <si>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</si>
  <si>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</si>
  <si>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</si>
  <si>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</si>
  <si>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</si>
  <si>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</si>
  <si>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</si>
  <si>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</si>
  <si>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</si>
  <si>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</si>
  <si>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</si>
  <si>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</si>
  <si>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</si>
  <si>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</si>
  <si>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</si>
  <si>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</si>
  <si>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</si>
  <si>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</si>
  <si>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</si>
  <si>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</si>
  <si>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</si>
  <si>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</si>
  <si>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</si>
  <si>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</si>
  <si>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</si>
  <si>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</si>
  <si>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</si>
  <si>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</si>
  <si>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</si>
  <si>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</si>
  <si>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</si>
  <si>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</si>
  <si>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</si>
  <si>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</si>
  <si>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</si>
  <si>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</si>
  <si>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</si>
  <si>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</si>
  <si>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</si>
  <si>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</si>
  <si>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</si>
  <si>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</si>
  <si>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</si>
  <si>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</si>
  <si>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</si>
  <si>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</si>
  <si>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</si>
  <si>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</si>
  <si>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</si>
  <si>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</si>
  <si>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</si>
  <si>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</si>
  <si>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</si>
  <si>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</si>
  <si>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</si>
  <si>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</si>
  <si>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</si>
  <si>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</si>
  <si>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</si>
  <si>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</si>
  <si>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</si>
  <si>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</si>
  <si>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</si>
  <si>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</si>
  <si>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</si>
  <si>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</si>
  <si>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</si>
  <si>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</si>
  <si>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</si>
  <si>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</si>
  <si>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</si>
  <si>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</si>
  <si>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</si>
  <si>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</si>
  <si>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</si>
  <si>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</si>
  <si>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</si>
  <si>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</si>
  <si>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</si>
  <si>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</si>
  <si>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</si>
  <si>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</si>
  <si>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</si>
  <si>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</si>
  <si>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</si>
  <si>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</si>
  <si>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</si>
  <si>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</si>
  <si>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</si>
  <si>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</si>
  <si>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</si>
  <si>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</si>
  <si>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</si>
  <si>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</si>
  <si>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</si>
  <si>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</si>
  <si>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</si>
  <si>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</si>
  <si>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</si>
  <si>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</si>
  <si>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</si>
  <si>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</si>
  <si>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</si>
  <si>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</si>
  <si>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</si>
  <si>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</si>
  <si>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</si>
  <si>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</si>
  <si>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</si>
  <si>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</si>
  <si>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</si>
  <si>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</si>
  <si>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</si>
  <si>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</si>
  <si>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</si>
  <si>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</si>
  <si>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</si>
  <si>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</si>
  <si>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</si>
  <si>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</si>
  <si>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</si>
  <si>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</si>
  <si>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</si>
  <si>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</si>
  <si>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</si>
  <si>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</si>
  <si>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</si>
  <si>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</si>
  <si>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</si>
  <si>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</si>
  <si>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</si>
  <si>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</si>
  <si>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</si>
  <si>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</si>
  <si>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</si>
  <si>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</si>
  <si>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</si>
  <si>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</si>
  <si>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</si>
  <si>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</si>
  <si>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</si>
  <si>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</si>
  <si>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</si>
  <si>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</si>
  <si>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</si>
  <si>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</si>
  <si>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</si>
  <si>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</si>
  <si>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</si>
  <si>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</si>
  <si>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</si>
  <si>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</si>
  <si>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</si>
  <si>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</si>
  <si>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</si>
  <si>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</si>
  <si>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</si>
  <si>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</si>
  <si>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</si>
  <si>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</si>
  <si>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</si>
  <si>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</si>
  <si>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</si>
  <si>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</si>
  <si>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</si>
  <si>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</si>
  <si>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</si>
  <si>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</si>
  <si>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</si>
  <si>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</si>
  <si>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</si>
  <si>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</si>
  <si>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</si>
  <si>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</si>
  <si>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</si>
  <si>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</si>
  <si>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</si>
  <si>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</si>
  <si>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</si>
  <si>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</si>
  <si>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</si>
  <si>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</si>
  <si>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</si>
  <si>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</si>
  <si>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</si>
  <si>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</si>
  <si>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</si>
  <si>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</si>
  <si>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</si>
  <si>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</si>
  <si>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</si>
  <si>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</si>
  <si>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</si>
  <si>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</si>
  <si>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</si>
  <si>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</si>
  <si>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</si>
  <si>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</si>
  <si>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</si>
  <si>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</si>
  <si>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</si>
  <si>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</si>
  <si>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</si>
  <si>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</si>
  <si>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</si>
  <si>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</si>
  <si>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</si>
  <si>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</si>
  <si>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</si>
  <si>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</si>
  <si>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</si>
  <si>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</si>
  <si>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</si>
  <si>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</si>
  <si>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</si>
  <si>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</si>
  <si>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</si>
  <si>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</si>
  <si>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</si>
  <si>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</si>
  <si>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</si>
  <si>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</si>
  <si>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</si>
  <si>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</si>
  <si>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</si>
  <si>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</si>
  <si>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</si>
  <si>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</si>
  <si>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</si>
  <si>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</si>
  <si>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</si>
  <si>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</si>
  <si>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</si>
  <si>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</si>
  <si>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</si>
  <si>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</si>
  <si>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</si>
  <si>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</si>
  <si>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</si>
  <si>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</si>
  <si>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</si>
  <si>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</si>
  <si>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</si>
  <si>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</si>
  <si>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</si>
  <si>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</si>
  <si>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</si>
  <si>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</si>
  <si>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</si>
  <si>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</si>
  <si>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</si>
  <si>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</si>
  <si>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</si>
  <si>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</si>
  <si>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</si>
  <si>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</si>
  <si>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</si>
  <si>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</si>
  <si>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</si>
  <si>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</si>
  <si>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</si>
  <si>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</si>
  <si>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</si>
  <si>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</si>
  <si>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</si>
  <si>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</si>
  <si>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</si>
  <si>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</si>
  <si>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</si>
  <si>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</si>
  <si>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</si>
  <si>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</si>
  <si>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</si>
  <si>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</si>
  <si>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</si>
  <si>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</si>
  <si>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</si>
  <si>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</si>
  <si>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</si>
  <si>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</si>
  <si>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</si>
  <si>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</si>
  <si>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</si>
  <si>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</si>
  <si>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</si>
  <si>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</si>
  <si>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</si>
  <si>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</si>
  <si>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</si>
  <si>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</si>
  <si>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</si>
  <si>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</si>
  <si>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</si>
  <si>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</si>
  <si>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</si>
  <si>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</si>
  <si>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</si>
  <si>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</si>
  <si>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</si>
  <si>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</si>
  <si>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</si>
  <si>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</si>
  <si>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</si>
  <si>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</si>
  <si>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</si>
  <si>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</si>
  <si>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</si>
  <si>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</si>
  <si>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</si>
  <si>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</si>
  <si>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</si>
  <si>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</si>
  <si>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</si>
  <si>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</si>
  <si>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</si>
  <si>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</si>
  <si>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</si>
  <si>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</si>
  <si>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</si>
  <si>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</si>
  <si>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</si>
  <si>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</si>
  <si>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</si>
  <si>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</si>
  <si>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</si>
  <si>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</si>
  <si>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</si>
  <si>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</si>
  <si>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</si>
  <si>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</si>
  <si>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</si>
  <si>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</si>
  <si>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</si>
  <si>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</si>
  <si>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</si>
  <si>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</si>
  <si>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</si>
  <si>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</si>
  <si>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</si>
  <si>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</si>
  <si>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</si>
  <si>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</si>
  <si>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</si>
  <si>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</si>
  <si>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</si>
  <si>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</si>
  <si>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</si>
  <si>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</si>
  <si>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</si>
  <si>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</si>
  <si>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</si>
  <si>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</si>
  <si>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</si>
  <si>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</si>
  <si>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</si>
  <si>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</si>
  <si>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</si>
  <si>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</si>
  <si>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</si>
  <si>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</si>
  <si>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</si>
  <si>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</si>
  <si>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</si>
  <si>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</si>
  <si>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</si>
  <si>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</si>
  <si>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</si>
  <si>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</si>
  <si>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</si>
  <si>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</si>
  <si>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</si>
  <si>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</si>
  <si>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</si>
  <si>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</si>
  <si>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</si>
  <si>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</si>
  <si>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</si>
  <si>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</si>
  <si>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</si>
  <si>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</si>
  <si>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</si>
  <si>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</si>
  <si>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</si>
  <si>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</si>
  <si>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</si>
  <si>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</si>
  <si>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</si>
  <si>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</si>
  <si>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</si>
  <si>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</si>
  <si>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</si>
  <si>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</si>
  <si>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</si>
  <si>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</si>
  <si>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</si>
  <si>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</si>
  <si>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</si>
  <si>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</si>
  <si>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</si>
  <si>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</si>
  <si>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</si>
  <si>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</si>
  <si>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</si>
  <si>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</si>
  <si>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</si>
  <si>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</si>
  <si>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</si>
  <si>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</si>
  <si>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</si>
  <si>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</si>
  <si>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</si>
  <si>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</si>
  <si>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</si>
  <si>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</si>
  <si>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</si>
  <si>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</si>
  <si>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</si>
  <si>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</si>
  <si>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</si>
  <si>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</si>
  <si>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</si>
  <si>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</si>
  <si>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</si>
  <si>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</si>
  <si>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</si>
  <si>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</si>
  <si>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</si>
  <si>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</si>
  <si>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</si>
  <si>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</si>
  <si>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</si>
  <si>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</si>
  <si>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</si>
  <si>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</si>
  <si>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</si>
  <si>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</si>
  <si>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</si>
  <si>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</si>
  <si>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</si>
  <si>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</si>
  <si>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</si>
  <si>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</si>
  <si>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</si>
  <si>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</si>
  <si>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</si>
  <si>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</si>
  <si>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</si>
  <si>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</si>
  <si>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</si>
  <si>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</si>
  <si>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</si>
  <si>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</si>
  <si>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</si>
  <si>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</si>
  <si>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</si>
  <si>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</si>
  <si>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</si>
  <si>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</si>
  <si>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</si>
  <si>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</si>
  <si>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</si>
  <si>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</si>
  <si>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</si>
  <si>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</si>
  <si>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</si>
  <si>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</si>
  <si>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</si>
  <si>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</si>
  <si>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</si>
  <si>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</si>
  <si>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</si>
  <si>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</si>
  <si>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</si>
  <si>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</si>
  <si>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</si>
  <si>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</si>
  <si>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</si>
  <si>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</si>
  <si>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</si>
  <si>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</si>
  <si>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</si>
  <si>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</si>
  <si>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</si>
  <si>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</si>
  <si>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</si>
  <si>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</si>
  <si>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</si>
  <si>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</si>
  <si>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</si>
  <si>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</si>
  <si>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</si>
  <si>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</si>
  <si>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</si>
  <si>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</si>
  <si>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</si>
  <si>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</si>
  <si>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</si>
  <si>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</si>
  <si>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</si>
  <si>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</si>
  <si>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</si>
  <si>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</si>
  <si>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</si>
  <si>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</si>
  <si>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</si>
  <si>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</si>
  <si>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</si>
  <si>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</si>
  <si>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</si>
  <si>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</si>
  <si>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</si>
  <si>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</si>
  <si>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</si>
  <si>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</si>
  <si>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</si>
  <si>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</si>
  <si>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</si>
  <si>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</si>
  <si>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</si>
  <si>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</si>
  <si>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</si>
  <si>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</si>
  <si>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</si>
  <si>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</si>
  <si>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</si>
  <si>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</si>
  <si>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</si>
  <si>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</si>
  <si>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</si>
  <si>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</si>
  <si>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</si>
  <si>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</si>
  <si>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</si>
  <si>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</si>
  <si>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</si>
  <si>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</si>
  <si>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</si>
  <si>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</si>
  <si>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</si>
  <si>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</si>
  <si>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</si>
  <si>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</si>
  <si>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</si>
  <si>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</si>
  <si>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</si>
  <si>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</si>
  <si>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</si>
  <si>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</si>
  <si>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</si>
  <si>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</si>
  <si>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</si>
  <si>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</si>
  <si>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</si>
  <si>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</si>
  <si>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</si>
  <si>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</si>
  <si>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</si>
  <si>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</si>
  <si>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</si>
  <si>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</si>
  <si>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</si>
  <si>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</si>
  <si>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</si>
  <si>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</si>
  <si>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</si>
  <si>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</si>
  <si>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</si>
  <si>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</si>
  <si>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</si>
  <si>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</si>
  <si>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</si>
  <si>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</si>
  <si>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</si>
  <si>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</si>
  <si>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</si>
  <si>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</si>
  <si>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</si>
  <si>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</si>
  <si>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</si>
  <si>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</si>
  <si>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</si>
  <si>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</si>
  <si>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</si>
  <si>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</si>
  <si>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</si>
  <si>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</si>
  <si>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</si>
  <si>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</si>
  <si>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</si>
  <si>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</si>
  <si>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</si>
  <si>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</si>
  <si>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</si>
  <si>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</si>
  <si>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</si>
  <si>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</si>
  <si>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</si>
  <si>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</si>
  <si>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</si>
  <si>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</si>
  <si>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</si>
  <si>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</si>
  <si>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</si>
  <si>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</si>
  <si>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</si>
  <si>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</si>
  <si>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</si>
  <si>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</si>
  <si>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</si>
  <si>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</si>
  <si>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</si>
  <si>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</si>
  <si>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</si>
  <si>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</si>
  <si>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</si>
  <si>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</si>
  <si>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</si>
  <si>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</si>
  <si>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</si>
  <si>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</si>
  <si>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</si>
  <si>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</si>
  <si>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</si>
  <si>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</si>
  <si>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</si>
  <si>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</si>
  <si>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</si>
  <si>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</si>
  <si>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</si>
  <si>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</si>
  <si>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</si>
  <si>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</si>
  <si>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</si>
  <si>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</si>
  <si>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</si>
  <si>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</si>
  <si>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</si>
  <si>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</si>
  <si>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</si>
  <si>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</si>
  <si>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</si>
  <si>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</si>
  <si>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</si>
  <si>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</si>
  <si>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</si>
  <si>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</si>
  <si>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</si>
  <si>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</si>
  <si>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</si>
  <si>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</si>
  <si>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</si>
  <si>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</si>
  <si>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</si>
  <si>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</si>
  <si>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</si>
  <si>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</si>
  <si>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</si>
  <si>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</si>
  <si>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</si>
  <si>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</si>
  <si>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</si>
  <si>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</si>
  <si>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</si>
  <si>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</si>
  <si>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</si>
  <si>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</si>
  <si>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</si>
  <si>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</si>
  <si>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</si>
  <si>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</si>
  <si>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</si>
  <si>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</si>
  <si>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</si>
  <si>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</si>
  <si>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</si>
  <si>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</si>
  <si>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</si>
  <si>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</si>
  <si>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</si>
  <si>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</si>
  <si>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</si>
  <si>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</si>
  <si>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</si>
  <si>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</si>
  <si>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</si>
  <si>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</si>
  <si>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</si>
  <si>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</si>
  <si>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</si>
  <si>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</si>
  <si>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</si>
  <si>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</si>
  <si>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</si>
  <si>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</si>
  <si>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</si>
  <si>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</si>
  <si>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</si>
  <si>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</si>
  <si>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</si>
  <si>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</si>
  <si>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</si>
  <si>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</si>
  <si>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</si>
  <si>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</si>
  <si>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</si>
  <si>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</si>
  <si>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</si>
  <si>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</si>
  <si>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</si>
  <si>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</si>
  <si>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</si>
  <si>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</si>
  <si>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</si>
  <si>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</si>
  <si>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</si>
  <si>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</si>
  <si>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</si>
  <si>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</si>
  <si>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</si>
  <si>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</si>
  <si>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</si>
  <si>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</si>
  <si>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</si>
  <si>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</si>
  <si>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</si>
  <si>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</si>
  <si>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</si>
  <si>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</si>
  <si>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</si>
  <si>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</si>
  <si>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</si>
  <si>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</si>
  <si>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</si>
  <si>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</si>
  <si>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</si>
  <si>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</si>
  <si>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</si>
  <si>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</si>
  <si>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</si>
  <si>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</si>
  <si>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</si>
  <si>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</si>
  <si>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</si>
  <si>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</si>
  <si>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</si>
  <si>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</si>
  <si>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</si>
  <si>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</si>
  <si>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</si>
  <si>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</si>
  <si>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</si>
  <si>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</si>
  <si>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</si>
  <si>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</si>
  <si>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</si>
  <si>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</si>
  <si>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</si>
  <si>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</si>
  <si>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</si>
  <si>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</si>
  <si>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</si>
  <si>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</si>
  <si>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</si>
  <si>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</si>
  <si>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</si>
  <si>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</si>
  <si>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</si>
  <si>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</si>
  <si>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</si>
  <si>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</si>
  <si>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</si>
  <si>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</si>
  <si>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</si>
  <si>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</si>
  <si>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</si>
  <si>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</si>
  <si>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</si>
  <si>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</si>
  <si>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</si>
  <si>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</si>
  <si>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</si>
  <si>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</si>
  <si>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</si>
  <si>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</si>
  <si>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</si>
  <si>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</si>
  <si>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</si>
  <si>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</si>
  <si>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</si>
  <si>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</si>
  <si>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</si>
  <si>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</si>
  <si>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</si>
  <si>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</si>
  <si>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</si>
  <si>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</si>
  <si>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</si>
  <si>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</si>
  <si>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</si>
  <si>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</si>
  <si>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</si>
  <si>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</si>
  <si>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</si>
  <si>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</si>
  <si>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</si>
  <si>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</si>
  <si>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</si>
  <si>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</si>
  <si>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</si>
  <si>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</si>
  <si>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</si>
  <si>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</si>
  <si>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</si>
  <si>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</si>
  <si>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</si>
  <si>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</si>
  <si>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</si>
  <si>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</si>
  <si>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</si>
  <si>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</si>
  <si>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</si>
  <si>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</si>
  <si>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</si>
  <si>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</si>
  <si>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</si>
  <si>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</si>
  <si>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</si>
  <si>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</si>
  <si>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</si>
  <si>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</si>
  <si>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</si>
  <si>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</si>
  <si>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</si>
  <si>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</si>
  <si>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</si>
  <si>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</si>
  <si>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</si>
  <si>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</si>
  <si>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</si>
  <si>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</si>
  <si>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</si>
  <si>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</si>
  <si>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</si>
  <si>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</si>
  <si>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</si>
  <si>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</si>
  <si>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</si>
  <si>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</si>
  <si>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</si>
  <si>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</si>
  <si>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</si>
  <si>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</si>
  <si>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</si>
  <si>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</si>
  <si>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</si>
  <si>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</si>
  <si>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</si>
  <si>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</si>
  <si>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</si>
  <si>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</si>
  <si>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</si>
  <si>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</si>
  <si>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</si>
  <si>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</si>
  <si>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</si>
  <si>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</si>
  <si>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</si>
  <si>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</si>
  <si>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</si>
  <si>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</si>
  <si>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</si>
  <si>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</si>
  <si>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</si>
  <si>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</si>
  <si>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</si>
  <si>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</si>
  <si>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</si>
  <si>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</si>
  <si>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</si>
  <si>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</si>
  <si>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</si>
  <si>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</si>
  <si>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</si>
  <si>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</si>
  <si>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</si>
  <si>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</si>
  <si>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</si>
  <si>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</si>
  <si>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</si>
  <si>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</si>
  <si>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</si>
  <si>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</si>
  <si>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</si>
  <si>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</si>
  <si>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</si>
  <si>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</si>
  <si>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</si>
  <si>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</si>
  <si>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</si>
  <si>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</si>
  <si>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</si>
  <si>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</si>
  <si>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</si>
  <si>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</si>
  <si>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</si>
  <si>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</si>
  <si>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</si>
  <si>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</si>
  <si>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</si>
  <si>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</si>
  <si>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</si>
  <si>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</si>
  <si>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</si>
  <si>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</si>
  <si>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</si>
  <si>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</si>
  <si>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</si>
  <si>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</si>
  <si>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</si>
  <si>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</si>
  <si>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</si>
  <si>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</si>
  <si>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</si>
  <si>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</si>
  <si>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</si>
  <si>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</si>
  <si>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</si>
  <si>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</si>
  <si>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</si>
  <si>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</si>
  <si>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</si>
  <si>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</si>
  <si>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</si>
  <si>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</si>
  <si>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</si>
  <si>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</si>
  <si>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</si>
  <si>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</si>
  <si>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</si>
  <si>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</si>
  <si>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</si>
  <si>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</si>
  <si>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</si>
  <si>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</si>
  <si>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</si>
  <si>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</si>
  <si>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</si>
  <si>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</si>
  <si>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</si>
  <si>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</si>
  <si>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</si>
  <si>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</si>
  <si>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</si>
  <si>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</si>
  <si>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</si>
  <si>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</si>
  <si>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</si>
  <si>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</si>
  <si>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</si>
  <si>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</si>
  <si>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</si>
  <si>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</si>
  <si>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</si>
  <si>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</si>
  <si>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</si>
  <si>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</si>
  <si>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</si>
  <si>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</si>
  <si>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</si>
  <si>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</si>
  <si>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</si>
  <si>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</si>
  <si>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</si>
  <si>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</si>
  <si>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</si>
  <si>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</si>
  <si>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</si>
  <si>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</si>
  <si>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</si>
  <si>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</si>
  <si>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</si>
  <si>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</si>
  <si>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</si>
  <si>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</si>
  <si>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</si>
  <si>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</si>
  <si>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</si>
  <si>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</si>
  <si>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</si>
  <si>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</si>
  <si>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</si>
  <si>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</si>
  <si>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</si>
  <si>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</si>
  <si>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</si>
  <si>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</si>
  <si>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</si>
  <si>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</si>
  <si>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</si>
  <si>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</si>
  <si>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</si>
  <si>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</si>
  <si>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</si>
  <si>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</si>
  <si>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</si>
  <si>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</si>
  <si>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</si>
  <si>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</si>
  <si>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</si>
  <si>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</si>
  <si>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</si>
  <si>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</si>
  <si>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</si>
  <si>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</si>
  <si>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</si>
  <si>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</si>
  <si>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</si>
  <si>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</si>
  <si>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</si>
  <si>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</si>
  <si>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</si>
  <si>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</si>
  <si>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</si>
  <si>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</si>
  <si>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</si>
  <si>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</si>
  <si>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</si>
  <si>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</si>
  <si>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</si>
  <si>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</si>
  <si>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</si>
  <si>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</si>
  <si>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</si>
  <si>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</si>
  <si>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</si>
  <si>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</si>
  <si>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</si>
  <si>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</si>
  <si>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</si>
  <si>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</si>
  <si>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</si>
  <si>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</si>
  <si>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</si>
  <si>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</si>
  <si>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</si>
  <si>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</si>
  <si>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</si>
  <si>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</si>
  <si>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</si>
  <si>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</si>
  <si>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</si>
  <si>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</si>
  <si>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</si>
  <si>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</si>
  <si>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</si>
  <si>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</si>
  <si>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</si>
  <si>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</si>
  <si>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</si>
  <si>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</si>
  <si>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</si>
  <si>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</si>
  <si>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</si>
  <si>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</si>
  <si>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</si>
  <si>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</si>
  <si>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</si>
  <si>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</si>
  <si>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</si>
  <si>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</si>
  <si>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</si>
  <si>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</si>
  <si>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</si>
  <si>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</si>
  <si>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</si>
  <si>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</si>
  <si>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</si>
  <si>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</si>
  <si>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</si>
  <si>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</si>
  <si>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</si>
  <si>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</si>
  <si>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</si>
  <si>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</si>
  <si>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</si>
  <si>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</si>
  <si>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</si>
  <si>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</si>
  <si>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</si>
  <si>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</si>
  <si>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</si>
  <si>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</si>
  <si>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</si>
  <si>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</si>
  <si>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</si>
  <si>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</si>
  <si>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</si>
  <si>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</si>
  <si>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</si>
  <si>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</si>
  <si>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</si>
  <si>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</si>
  <si>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</si>
  <si>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</si>
  <si>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</si>
  <si>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</si>
  <si>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</si>
  <si>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</si>
  <si>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</si>
  <si>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</si>
  <si>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</si>
  <si>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</si>
  <si>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</si>
  <si>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</si>
  <si>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</si>
  <si>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</si>
  <si>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</si>
  <si>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</si>
  <si>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</si>
  <si>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</si>
  <si>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</si>
  <si>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</si>
  <si>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</si>
  <si>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</si>
  <si>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</si>
  <si>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</si>
  <si>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</si>
  <si>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</si>
  <si>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</si>
  <si>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</si>
  <si>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</si>
  <si>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</si>
  <si>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</si>
  <si>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</si>
  <si>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</si>
  <si>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</si>
  <si>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</si>
  <si>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</si>
  <si>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</si>
  <si>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</si>
  <si>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</si>
  <si>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</si>
  <si>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</si>
  <si>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</si>
  <si>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</si>
  <si>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</si>
  <si>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</si>
  <si>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</si>
  <si>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</si>
  <si>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</si>
  <si>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</si>
  <si>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</si>
  <si>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</si>
  <si>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</si>
  <si>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</si>
  <si>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</si>
  <si>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</si>
  <si>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</si>
  <si>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</si>
  <si>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</si>
  <si>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</si>
  <si>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</si>
  <si>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</si>
  <si>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</si>
  <si>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</si>
  <si>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</si>
  <si>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</si>
  <si>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</si>
  <si>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</si>
  <si>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</si>
  <si>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</si>
  <si>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</si>
  <si>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</si>
  <si>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</si>
  <si>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</si>
  <si>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</si>
  <si>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</si>
  <si>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</si>
  <si>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</si>
  <si>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</si>
  <si>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</si>
  <si>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</si>
  <si>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</si>
  <si>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</si>
  <si>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</si>
  <si>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</si>
  <si>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</si>
  <si>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</si>
  <si>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</si>
  <si>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</si>
  <si>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</si>
  <si>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</si>
  <si>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</si>
  <si>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</si>
  <si>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</si>
  <si>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</si>
  <si>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</si>
  <si>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</si>
  <si>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</si>
  <si>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</si>
  <si>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</si>
  <si>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</si>
  <si>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</si>
  <si>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</si>
  <si>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</si>
  <si>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</si>
  <si>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</si>
  <si>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</si>
  <si>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</si>
  <si>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</si>
  <si>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</si>
  <si>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</si>
  <si>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</si>
  <si>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</si>
  <si>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</si>
  <si>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</si>
  <si>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</si>
  <si>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</si>
  <si>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</si>
  <si>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</si>
  <si>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</si>
  <si>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</si>
  <si>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</si>
  <si>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</si>
  <si>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</si>
  <si>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</si>
  <si>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</si>
  <si>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</si>
  <si>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</si>
  <si>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</si>
  <si>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</si>
  <si>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</si>
  <si>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</si>
  <si>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</si>
  <si>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</si>
  <si>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</si>
  <si>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</si>
  <si>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</si>
  <si>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</si>
  <si>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</si>
  <si>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</si>
  <si>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</si>
  <si>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</si>
  <si>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</si>
  <si>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</si>
  <si>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</si>
  <si>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</si>
  <si>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</si>
  <si>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</si>
  <si>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</si>
  <si>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</si>
  <si>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</si>
  <si>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</si>
  <si>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</si>
  <si>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</si>
  <si>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</si>
  <si>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</si>
  <si>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</si>
  <si>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</si>
  <si>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</si>
  <si>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</si>
  <si>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</si>
  <si>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</si>
  <si>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</si>
  <si>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</si>
  <si>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</si>
  <si>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</si>
  <si>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</si>
  <si>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</si>
  <si>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</si>
  <si>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</si>
  <si>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</si>
  <si>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</si>
  <si>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</si>
  <si>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</si>
  <si>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</si>
  <si>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</si>
  <si>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</si>
  <si>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</si>
  <si>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</si>
  <si>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</si>
  <si>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</si>
  <si>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</si>
  <si>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</si>
  <si>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</si>
  <si>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</si>
  <si>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</si>
  <si>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</si>
  <si>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</si>
  <si>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</si>
  <si>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</si>
  <si>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</si>
  <si>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</si>
  <si>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</si>
  <si>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</si>
  <si>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</si>
  <si>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</si>
  <si>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</si>
  <si>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</si>
  <si>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</si>
  <si>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</si>
  <si>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</si>
  <si>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</si>
  <si>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</si>
  <si>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</si>
  <si>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</si>
  <si>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</si>
  <si>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</si>
  <si>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</si>
  <si>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</si>
  <si>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</si>
  <si>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</si>
  <si>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</si>
  <si>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</si>
  <si>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</si>
  <si>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</si>
  <si>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</si>
  <si>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</si>
  <si>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</si>
  <si>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</si>
  <si>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</si>
  <si>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</si>
  <si>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</si>
  <si>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</si>
  <si>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</si>
  <si>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</si>
  <si>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</si>
  <si>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</si>
  <si>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</si>
  <si>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</si>
  <si>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</si>
  <si>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</si>
  <si>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</si>
  <si>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</si>
  <si>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</si>
  <si>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</si>
  <si>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</si>
  <si>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</si>
  <si>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</si>
  <si>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</si>
  <si>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</si>
  <si>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</si>
  <si>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</si>
  <si>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</si>
  <si>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</si>
  <si>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</si>
  <si>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</si>
  <si>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</si>
  <si>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</si>
  <si>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</si>
  <si>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</si>
  <si>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</si>
  <si>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</si>
  <si>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</si>
  <si>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</si>
  <si>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</si>
  <si>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</si>
  <si>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</si>
  <si>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</si>
  <si>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</si>
  <si>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</si>
  <si>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</si>
  <si>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</si>
  <si>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</si>
  <si>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</si>
  <si>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</si>
  <si>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</si>
  <si>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</si>
  <si>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</si>
  <si>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</si>
  <si>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</si>
  <si>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</si>
  <si>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</si>
  <si>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</si>
  <si>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</si>
  <si>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</si>
  <si>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</si>
  <si>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</si>
  <si>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</si>
  <si>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</si>
  <si>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</si>
  <si>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</si>
  <si>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</si>
  <si>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</si>
  <si>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</si>
  <si>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</si>
  <si>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</si>
  <si>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</si>
  <si>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</si>
  <si>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</si>
  <si>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</si>
  <si>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</si>
  <si>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</si>
  <si>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</si>
  <si>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</si>
  <si>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</si>
  <si>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</si>
  <si>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</si>
  <si>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</si>
  <si>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</si>
  <si>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</si>
  <si>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</si>
  <si>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</si>
  <si>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</si>
  <si>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</si>
  <si>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</si>
  <si>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</si>
  <si>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</si>
  <si>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</si>
  <si>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</si>
  <si>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</si>
  <si>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</si>
  <si>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</si>
  <si>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</si>
  <si>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</si>
  <si>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</si>
  <si>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</si>
  <si>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</si>
  <si>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</si>
  <si>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</si>
  <si>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</si>
  <si>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</si>
  <si>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</si>
  <si>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</si>
  <si>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</si>
  <si>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</si>
  <si>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</si>
  <si>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</si>
  <si>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</si>
  <si>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</si>
  <si>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</si>
  <si>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</si>
  <si>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</si>
  <si>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</si>
  <si>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</si>
  <si>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</si>
  <si>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</si>
  <si>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</si>
  <si>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</si>
  <si>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</si>
  <si>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</si>
  <si>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</si>
  <si>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</si>
  <si>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</si>
  <si>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</si>
  <si>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</si>
  <si>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</si>
  <si>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</si>
  <si>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</si>
  <si>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</si>
  <si>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</si>
  <si>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</si>
  <si>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</si>
  <si>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</si>
  <si>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</si>
  <si>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</si>
  <si>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</si>
  <si>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</si>
  <si>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</si>
  <si>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</si>
  <si>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</si>
  <si>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</si>
  <si>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</si>
  <si>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</si>
  <si>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</si>
  <si>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</si>
  <si>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</si>
  <si>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</si>
  <si>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</si>
  <si>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</si>
  <si>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</si>
  <si>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</si>
  <si>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</si>
  <si>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</si>
  <si>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</si>
  <si>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</si>
  <si>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</si>
  <si>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</si>
  <si>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</si>
  <si>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</si>
  <si>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</si>
  <si>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</si>
  <si>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</si>
  <si>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</si>
  <si>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</si>
  <si>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</si>
  <si>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</si>
  <si>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</si>
  <si>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</si>
  <si>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</si>
  <si>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</si>
  <si>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</si>
  <si>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</si>
  <si>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</si>
  <si>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</si>
  <si>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</si>
  <si>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</si>
  <si>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</si>
  <si>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</si>
  <si>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</si>
  <si>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</si>
  <si>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</si>
  <si>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</si>
  <si>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</si>
  <si>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</si>
  <si>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</si>
  <si>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</si>
  <si>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</si>
  <si>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</si>
  <si>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</si>
  <si>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</si>
  <si>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</si>
  <si>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</si>
  <si>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</si>
  <si>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</si>
  <si>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</si>
  <si>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</si>
  <si>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</si>
  <si>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</si>
  <si>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</si>
  <si>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</si>
  <si>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</si>
  <si>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</si>
  <si>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</si>
  <si>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</si>
  <si>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</si>
  <si>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</si>
  <si>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</si>
  <si>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</si>
  <si>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</si>
  <si>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</si>
  <si>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</si>
  <si>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</si>
  <si>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</si>
  <si>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</si>
  <si>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</si>
  <si>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</si>
  <si>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</si>
  <si>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</si>
  <si>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</si>
  <si>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</si>
  <si>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</si>
  <si>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</si>
  <si>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</si>
  <si>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</si>
  <si>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</si>
  <si>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</si>
  <si>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</si>
  <si>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</si>
  <si>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</si>
  <si>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</si>
  <si>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</si>
  <si>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</si>
  <si>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</si>
  <si>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</si>
  <si>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</si>
  <si>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</si>
  <si>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</si>
  <si>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</si>
  <si>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</si>
  <si>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</si>
  <si>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</si>
  <si>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</si>
  <si>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</si>
  <si>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</si>
  <si>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</si>
  <si>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</si>
  <si>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</si>
  <si>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</si>
  <si>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</si>
  <si>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</si>
  <si>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</si>
  <si>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</si>
  <si>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</si>
  <si>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</si>
  <si>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</si>
  <si>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</si>
  <si>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</si>
  <si>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</si>
  <si>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</si>
  <si>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</si>
  <si>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</si>
  <si>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</si>
  <si>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</si>
  <si>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</si>
  <si>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</si>
  <si>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</si>
  <si>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</si>
  <si>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</si>
  <si>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</si>
  <si>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</si>
  <si>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</si>
  <si>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</si>
  <si>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</si>
  <si>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</si>
  <si>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</si>
  <si>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</si>
  <si>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</si>
  <si>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</si>
  <si>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</si>
  <si>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</si>
  <si>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</si>
  <si>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</si>
  <si>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</si>
  <si>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</si>
  <si>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</si>
  <si>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</si>
  <si>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</si>
  <si>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</si>
  <si>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</si>
  <si>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</si>
  <si>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</si>
  <si>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</si>
  <si>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</si>
  <si>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</si>
  <si>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</si>
  <si>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</si>
  <si>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</si>
  <si>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</si>
  <si>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</si>
  <si>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</si>
  <si>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</si>
  <si>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</si>
  <si>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</si>
  <si>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</si>
  <si>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</si>
  <si>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</si>
  <si>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</si>
  <si>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</si>
  <si>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</si>
  <si>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</si>
  <si>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</si>
  <si>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</si>
  <si>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</si>
  <si>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</si>
  <si>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</si>
  <si>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</si>
  <si>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</si>
  <si>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</si>
  <si>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</si>
  <si>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</si>
  <si>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</si>
  <si>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</si>
  <si>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</si>
  <si>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</si>
  <si>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</si>
  <si>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</si>
  <si>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</si>
  <si>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</si>
  <si>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</si>
  <si>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</si>
  <si>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</si>
  <si>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</si>
  <si>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</si>
  <si>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</si>
  <si>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</si>
  <si>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</si>
  <si>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</si>
  <si>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</si>
  <si>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</si>
  <si>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</si>
  <si>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</si>
  <si>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</si>
  <si>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</si>
  <si>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</si>
  <si>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</si>
  <si>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</si>
  <si>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</si>
  <si>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</si>
  <si>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</si>
  <si>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</si>
  <si>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</si>
  <si>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</si>
  <si>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</si>
  <si>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</si>
  <si>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</si>
  <si>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</si>
  <si>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</si>
  <si>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</si>
  <si>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</si>
  <si>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</si>
  <si>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</si>
  <si>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</si>
  <si>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</si>
  <si>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</si>
  <si>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</si>
  <si>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</si>
  <si>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</si>
  <si>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</si>
  <si>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</si>
  <si>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</si>
  <si>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</si>
  <si>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</si>
  <si>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</si>
  <si>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</si>
  <si>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</si>
  <si>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</si>
  <si>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</si>
  <si>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</si>
  <si>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</si>
  <si>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</si>
  <si>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</si>
  <si>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</si>
  <si>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</si>
  <si>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</si>
  <si>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</si>
  <si>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</si>
  <si>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</si>
  <si>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</si>
  <si>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</si>
  <si>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</si>
  <si>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</si>
  <si>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</si>
  <si>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</si>
  <si>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</si>
  <si>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</si>
  <si>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</si>
  <si>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</si>
  <si>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</si>
  <si>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</si>
  <si>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</si>
  <si>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</si>
  <si>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</si>
  <si>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</si>
  <si>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</si>
  <si>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</si>
  <si>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</si>
  <si>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</si>
  <si>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</si>
  <si>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</si>
  <si>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</si>
  <si>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</si>
  <si>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</si>
  <si>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</si>
  <si>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</si>
  <si>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</si>
  <si>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</si>
  <si>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</si>
  <si>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</si>
  <si>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</si>
  <si>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</si>
  <si>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</si>
  <si>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</si>
  <si>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</si>
  <si>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</si>
  <si>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</si>
  <si>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</si>
  <si>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</si>
  <si>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</si>
  <si>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</si>
  <si>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</si>
  <si>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</si>
  <si>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</si>
  <si>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</si>
  <si>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</si>
  <si>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</si>
  <si>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</si>
  <si>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</si>
  <si>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</si>
  <si>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</si>
  <si>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</si>
  <si>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</si>
  <si>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</si>
  <si>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</si>
  <si>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</si>
  <si>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</si>
  <si>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</si>
  <si>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</si>
  <si>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</si>
  <si>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</si>
  <si>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</si>
  <si>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</si>
  <si>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</si>
  <si>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</si>
  <si>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</si>
  <si>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</si>
  <si>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</si>
  <si>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</si>
  <si>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</si>
  <si>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</si>
  <si>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</si>
  <si>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</si>
  <si>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</si>
  <si>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</si>
  <si>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</si>
  <si>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</si>
  <si>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</si>
  <si>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</si>
  <si>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</si>
  <si>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</si>
  <si>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</si>
  <si>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</si>
  <si>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</si>
  <si>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</si>
  <si>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</si>
  <si>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</si>
  <si>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</si>
  <si>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</si>
  <si>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</si>
  <si>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</si>
  <si>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</si>
  <si>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</si>
  <si>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</si>
  <si>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</si>
  <si>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</si>
  <si>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</si>
  <si>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</si>
  <si>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</si>
  <si>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</si>
  <si>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</si>
  <si>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</si>
  <si>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</si>
  <si>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</si>
  <si>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</si>
  <si>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</si>
  <si>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</si>
  <si>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</si>
  <si>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</si>
  <si>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</si>
  <si>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</si>
  <si>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</si>
  <si>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</si>
  <si>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</si>
  <si>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</si>
  <si>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</si>
  <si>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</si>
  <si>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</si>
  <si>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</si>
  <si>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</si>
  <si>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</si>
  <si>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</si>
  <si>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</si>
  <si>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</si>
  <si>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</si>
  <si>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</si>
  <si>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</si>
  <si>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</si>
  <si>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</si>
  <si>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</si>
  <si>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</si>
  <si>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</si>
  <si>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</si>
  <si>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</si>
  <si>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</si>
  <si>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</si>
  <si>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</si>
  <si>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</si>
  <si>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</si>
  <si>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</si>
  <si>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</si>
  <si>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</si>
  <si>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</si>
  <si>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</si>
  <si>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</si>
  <si>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</si>
  <si>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</si>
  <si>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</si>
  <si>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</si>
  <si>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</si>
  <si>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</si>
  <si>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</si>
  <si>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</si>
  <si>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</si>
  <si>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</si>
  <si>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</si>
  <si>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</si>
  <si>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</si>
  <si>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</si>
  <si>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</si>
  <si>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</si>
  <si>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</si>
  <si>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</si>
  <si>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</si>
  <si>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</si>
  <si>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</si>
  <si>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</si>
  <si>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</si>
  <si>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</si>
  <si>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</si>
  <si>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</si>
  <si>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</si>
  <si>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</si>
  <si>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</si>
  <si>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</si>
  <si>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</si>
  <si>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</si>
  <si>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</si>
  <si>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</si>
  <si>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</si>
  <si>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</si>
  <si>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</si>
  <si>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</si>
  <si>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</si>
  <si>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</si>
  <si>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</si>
  <si>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</si>
  <si>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</si>
  <si>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</si>
  <si>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</si>
  <si>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</si>
  <si>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</si>
  <si>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</si>
  <si>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</si>
  <si>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</si>
  <si>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</si>
  <si>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</si>
  <si>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</si>
  <si>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</si>
  <si>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</si>
  <si>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</si>
  <si>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</si>
  <si>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</si>
  <si>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</si>
  <si>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</si>
  <si>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</si>
  <si>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</si>
  <si>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</si>
  <si>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</si>
  <si>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</si>
  <si>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</si>
  <si>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</si>
  <si>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</si>
  <si>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</si>
  <si>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</si>
  <si>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</si>
  <si>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</si>
  <si>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</si>
  <si>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</si>
  <si>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</si>
  <si>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</si>
  <si>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</si>
  <si>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</si>
  <si>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</si>
  <si>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</si>
  <si>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</si>
  <si>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</si>
  <si>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</si>
  <si>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</si>
  <si>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</si>
  <si>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</si>
  <si>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</si>
  <si>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</si>
  <si>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</si>
  <si>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</si>
  <si>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</si>
  <si>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</si>
  <si>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</si>
  <si>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</si>
  <si>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</si>
  <si>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</si>
  <si>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</si>
  <si>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</si>
  <si>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</si>
  <si>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</si>
  <si>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</si>
  <si>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</si>
  <si>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</si>
  <si>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</si>
  <si>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</si>
  <si>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</si>
  <si>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</si>
  <si>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</si>
  <si>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</si>
  <si>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</si>
  <si>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</si>
  <si>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</si>
  <si>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</si>
  <si>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</si>
  <si>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</si>
  <si>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</si>
  <si>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</si>
  <si>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</si>
  <si>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</si>
  <si>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</si>
  <si>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</si>
  <si>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</si>
  <si>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</si>
  <si>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</si>
  <si>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</si>
  <si>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</si>
  <si>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</si>
  <si>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</si>
  <si>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</si>
  <si>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</si>
  <si>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</si>
  <si>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</si>
  <si>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</si>
  <si>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</si>
  <si>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</si>
  <si>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</si>
  <si>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</si>
  <si>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</si>
  <si>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</si>
  <si>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</si>
  <si>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</si>
  <si>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</si>
  <si>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</si>
  <si>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</si>
  <si>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</si>
  <si>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</si>
  <si>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</si>
  <si>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</si>
  <si>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</si>
  <si>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</si>
  <si>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</si>
  <si>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</si>
  <si>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</si>
  <si>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</si>
  <si>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</si>
  <si>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</si>
  <si>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</si>
  <si>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</si>
  <si>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</si>
  <si>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</si>
  <si>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</si>
  <si>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</si>
  <si>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</si>
  <si>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</si>
  <si>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</si>
  <si>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</si>
  <si>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</si>
  <si>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</si>
  <si>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</si>
  <si>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</si>
  <si>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</si>
  <si>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</si>
  <si>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</si>
  <si>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</si>
  <si>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</si>
  <si>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</si>
  <si>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</si>
  <si>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</si>
  <si>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</si>
  <si>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</si>
  <si>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</si>
  <si>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</si>
  <si>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</si>
  <si>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</si>
  <si>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</si>
  <si>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</si>
  <si>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</si>
  <si>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</si>
  <si>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</si>
  <si>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</si>
  <si>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</si>
  <si>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</si>
  <si>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</si>
  <si>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</si>
  <si>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</si>
  <si>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</si>
  <si>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</si>
  <si>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</si>
  <si>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</si>
  <si>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</si>
  <si>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</si>
  <si>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</si>
  <si>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</si>
  <si>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</si>
  <si>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</si>
  <si>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</si>
  <si>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</si>
  <si>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</si>
  <si>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</si>
  <si>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</si>
  <si>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</si>
  <si>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</si>
  <si>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</si>
  <si>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</si>
  <si>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</si>
  <si>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</si>
  <si>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</si>
  <si>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</si>
  <si>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</si>
  <si>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</si>
  <si>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</si>
  <si>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</si>
  <si>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</si>
  <si>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</si>
  <si>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</si>
  <si>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</si>
  <si>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</si>
  <si>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</si>
  <si>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</si>
  <si>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</si>
  <si>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</si>
  <si>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</si>
  <si>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</si>
  <si>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</si>
  <si>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</si>
  <si>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</si>
  <si>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</si>
  <si>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</si>
  <si>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</si>
  <si>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</si>
  <si>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</si>
  <si>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</si>
  <si>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</si>
  <si>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</si>
  <si>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</si>
  <si>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</si>
  <si>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</si>
  <si>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</si>
  <si>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</si>
  <si>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</si>
  <si>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</si>
  <si>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</si>
  <si>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</si>
  <si>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</si>
  <si>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</si>
  <si>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</si>
  <si>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</si>
  <si>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</si>
  <si>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</si>
  <si>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</si>
  <si>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</si>
  <si>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</si>
  <si>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</si>
  <si>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</si>
  <si>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</si>
  <si>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</si>
  <si>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</si>
  <si>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</si>
  <si>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</si>
  <si>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</si>
  <si>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</si>
  <si>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</si>
  <si>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</si>
  <si>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</si>
  <si>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</si>
  <si>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</si>
  <si>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</si>
  <si>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</si>
  <si>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</si>
  <si>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</si>
  <si>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</si>
  <si>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</si>
  <si>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</si>
  <si>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</si>
  <si>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</si>
  <si>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</si>
  <si>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</si>
  <si>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</si>
  <si>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</si>
  <si>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</si>
  <si>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</si>
  <si>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</si>
  <si>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</si>
  <si>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</si>
  <si>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</si>
  <si>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</si>
  <si>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</si>
  <si>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</si>
  <si>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</si>
  <si>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</si>
  <si>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</si>
  <si>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</si>
  <si>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</si>
  <si>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</si>
  <si>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</si>
  <si>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</si>
  <si>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</si>
  <si>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</si>
  <si>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</si>
  <si>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</si>
  <si>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</si>
  <si>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</si>
  <si>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</si>
  <si>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</si>
  <si>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</si>
  <si>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</si>
  <si>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</si>
  <si>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</si>
  <si>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</si>
  <si>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</si>
  <si>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</si>
  <si>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</si>
  <si>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</si>
  <si>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</si>
  <si>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</si>
  <si>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</si>
  <si>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</si>
  <si>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</si>
  <si>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</si>
  <si>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</si>
  <si>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</si>
  <si>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</si>
  <si>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</si>
  <si>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</si>
  <si>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</si>
  <si>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</si>
  <si>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</si>
  <si>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</si>
  <si>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</si>
  <si>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</si>
  <si>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</si>
  <si>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</si>
  <si>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</si>
  <si>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</si>
  <si>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</si>
  <si>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</si>
  <si>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</si>
  <si>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</si>
  <si>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</si>
  <si>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</si>
  <si>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</si>
  <si>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</si>
  <si>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</si>
  <si>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</si>
  <si>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</si>
  <si>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</si>
  <si>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</si>
  <si>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</si>
  <si>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</si>
  <si>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</si>
  <si>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</si>
  <si>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</si>
  <si>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</si>
  <si>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</si>
  <si>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</si>
  <si>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</si>
  <si>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</si>
  <si>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</si>
  <si>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</si>
  <si>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</si>
  <si>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</si>
  <si>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</si>
  <si>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</si>
  <si>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</si>
  <si>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</si>
  <si>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</si>
  <si>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</si>
  <si>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</si>
  <si>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</si>
  <si>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</si>
  <si>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</si>
  <si>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</si>
  <si>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</si>
  <si>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</si>
  <si>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</si>
  <si>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</si>
  <si>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</si>
  <si>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</si>
  <si>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</si>
  <si>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</si>
  <si>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</si>
  <si>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</si>
  <si>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</si>
  <si>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</si>
  <si>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</si>
  <si>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</si>
  <si>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</si>
  <si>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</si>
  <si>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</si>
  <si>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</si>
  <si>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</si>
  <si>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</si>
  <si>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</si>
  <si>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</si>
  <si>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</si>
  <si>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</si>
  <si>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</si>
  <si>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</si>
  <si>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</si>
  <si>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</si>
  <si>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</si>
  <si>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</si>
  <si>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</si>
  <si>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</si>
  <si>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</si>
  <si>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</si>
  <si>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</si>
  <si>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</si>
  <si>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</si>
  <si>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</si>
  <si>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</si>
  <si>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</si>
  <si>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</si>
  <si>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</si>
  <si>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</si>
  <si>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</si>
  <si>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</si>
  <si>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</si>
  <si>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</si>
  <si>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</si>
  <si>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</si>
  <si>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</si>
  <si>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</si>
  <si>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</si>
  <si>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</si>
  <si>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</si>
  <si>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</si>
  <si>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</si>
  <si>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</si>
  <si>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</si>
  <si>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</si>
  <si>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</si>
  <si>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</si>
  <si>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</si>
  <si>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</si>
  <si>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</si>
  <si>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</si>
  <si>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</si>
  <si>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</si>
  <si>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</si>
  <si>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</si>
  <si>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</si>
  <si>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</si>
  <si>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</si>
  <si>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</si>
  <si>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</si>
  <si>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</si>
  <si>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</si>
  <si>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</si>
  <si>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</si>
  <si>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</si>
  <si>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</si>
  <si>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</si>
  <si>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</si>
  <si>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</si>
  <si>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</si>
  <si>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</si>
  <si>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</si>
  <si>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</si>
  <si>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</si>
  <si>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</si>
  <si>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</si>
  <si>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</si>
  <si>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</si>
  <si>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</si>
  <si>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</si>
  <si>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</si>
  <si>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</si>
  <si>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</si>
  <si>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</si>
  <si>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</si>
  <si>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</si>
  <si>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</si>
  <si>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</si>
  <si>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</si>
  <si>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</si>
  <si>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</si>
  <si>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</si>
  <si>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</si>
  <si>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</si>
  <si>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</si>
  <si>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</si>
  <si>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</si>
  <si>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</si>
  <si>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</si>
  <si>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</si>
  <si>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</si>
  <si>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</si>
  <si>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</si>
  <si>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</si>
  <si>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</si>
  <si>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</si>
  <si>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</si>
  <si>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</si>
  <si>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</si>
  <si>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</si>
  <si>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</si>
  <si>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</si>
  <si>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</si>
  <si>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</si>
  <si>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</si>
  <si>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</si>
  <si>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</si>
  <si>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</si>
  <si>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</si>
  <si>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</si>
  <si>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</si>
  <si>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</si>
  <si>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</si>
  <si>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</si>
  <si>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</si>
  <si>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</si>
  <si>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</si>
  <si>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</si>
  <si>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</si>
  <si>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</si>
  <si>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</si>
  <si>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</si>
  <si>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</si>
  <si>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</si>
  <si>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</si>
  <si>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</si>
  <si>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</si>
  <si>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</si>
  <si>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</si>
  <si>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</si>
  <si>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</si>
  <si>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</si>
  <si>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</si>
  <si>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</si>
  <si>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</si>
  <si>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</si>
  <si>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</si>
  <si>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</si>
  <si>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</si>
  <si>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</si>
  <si>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</si>
  <si>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</si>
  <si>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</si>
  <si>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</si>
  <si>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</si>
  <si>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</si>
  <si>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</si>
  <si>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</si>
  <si>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</si>
  <si>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</si>
  <si>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</si>
  <si>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</si>
  <si>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</si>
  <si>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</si>
  <si>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</si>
  <si>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</si>
  <si>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</si>
  <si>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</si>
  <si>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</si>
  <si>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</si>
  <si>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</si>
  <si>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</si>
  <si>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</si>
  <si>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</si>
  <si>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</si>
  <si>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</si>
  <si>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</si>
  <si>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</si>
  <si>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</si>
  <si>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</si>
  <si>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</si>
  <si>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</si>
  <si>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</si>
  <si>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</si>
  <si>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</si>
  <si>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</si>
  <si>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</si>
  <si>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</si>
  <si>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</si>
  <si>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</si>
  <si>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</si>
  <si>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</si>
  <si>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</si>
  <si>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</si>
  <si>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</si>
  <si>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</si>
  <si>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</si>
  <si>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</si>
  <si>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</si>
  <si>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</si>
  <si>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</si>
  <si>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</si>
  <si>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</si>
  <si>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</si>
  <si>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</si>
  <si>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</si>
  <si>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</si>
  <si>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</si>
  <si>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</si>
  <si>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</si>
  <si>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</si>
  <si>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</si>
  <si>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</si>
  <si>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</si>
  <si>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</si>
  <si>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</si>
  <si>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</si>
  <si>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</si>
  <si>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</si>
  <si>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</si>
  <si>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</si>
  <si>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</si>
  <si>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</si>
  <si>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</si>
  <si>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</si>
  <si>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</si>
  <si>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</si>
  <si>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</si>
  <si>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</si>
  <si>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</si>
  <si>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</si>
  <si>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</si>
  <si>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</si>
  <si>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</si>
  <si>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</si>
  <si>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</si>
  <si>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</si>
  <si>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</si>
  <si>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</si>
  <si>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</si>
  <si>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</si>
  <si>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</si>
  <si>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</si>
  <si>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</si>
  <si>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</si>
  <si>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</si>
  <si>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</si>
  <si>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</si>
  <si>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</si>
  <si>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</si>
  <si>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</si>
  <si>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</si>
  <si>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</si>
  <si>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</si>
  <si>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</si>
  <si>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</si>
  <si>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</si>
  <si>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</si>
  <si>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</si>
  <si>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</si>
  <si>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</si>
  <si>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</si>
  <si>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</si>
  <si>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</si>
  <si>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</si>
  <si>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</si>
  <si>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</si>
  <si>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</si>
  <si>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</si>
  <si>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</si>
  <si>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</si>
  <si>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</si>
  <si>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</si>
  <si>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</si>
  <si>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</si>
  <si>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</si>
  <si>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</si>
  <si>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</si>
  <si>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</si>
  <si>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</si>
  <si>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</si>
  <si>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</si>
  <si>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</si>
  <si>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</si>
  <si>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</si>
  <si>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</si>
  <si>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</si>
  <si>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</si>
  <si>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</si>
  <si>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</si>
  <si>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</si>
  <si>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</si>
  <si>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</si>
  <si>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</si>
  <si>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</si>
  <si>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</si>
  <si>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</si>
  <si>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</si>
  <si>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</si>
  <si>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</si>
  <si>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</si>
  <si>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</si>
  <si>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</si>
  <si>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</si>
  <si>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</si>
  <si>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</si>
  <si>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</si>
  <si>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</si>
  <si>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</si>
  <si>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</si>
  <si>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</si>
  <si>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</si>
  <si>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</si>
  <si>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</si>
  <si>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</si>
  <si>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</si>
  <si>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</si>
  <si>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</si>
  <si>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</si>
  <si>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</si>
  <si>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</si>
  <si>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</si>
  <si>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</si>
  <si>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</si>
  <si>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</si>
  <si>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</si>
  <si>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</si>
  <si>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</si>
  <si>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</si>
  <si>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</si>
  <si>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</si>
  <si>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</si>
  <si>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</si>
  <si>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</si>
  <si>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</si>
  <si>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</si>
  <si>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</si>
  <si>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</si>
  <si>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</si>
  <si>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</si>
  <si>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</si>
  <si>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</si>
  <si>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</si>
  <si>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</si>
  <si>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</si>
  <si>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</si>
  <si>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</si>
  <si>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</si>
  <si>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</si>
  <si>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</si>
  <si>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</si>
  <si>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</si>
  <si>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</si>
  <si>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</si>
  <si>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</si>
  <si>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</si>
  <si>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</si>
  <si>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</si>
  <si>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</si>
  <si>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</si>
  <si>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</si>
  <si>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</si>
  <si>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</si>
  <si>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</si>
  <si>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</si>
  <si>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</si>
  <si>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</si>
  <si>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</si>
  <si>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</si>
  <si>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</si>
  <si>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</si>
  <si>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</si>
  <si>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</si>
  <si>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</si>
  <si>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</si>
  <si>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</si>
  <si>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</si>
  <si>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</si>
  <si>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</si>
  <si>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</si>
  <si>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</si>
  <si>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</si>
  <si>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</si>
  <si>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</si>
  <si>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</si>
  <si>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</si>
  <si>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</si>
  <si>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</si>
  <si>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</si>
  <si>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</si>
  <si>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</si>
  <si>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</si>
  <si>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</si>
  <si>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</si>
  <si>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</si>
  <si>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</si>
  <si>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</si>
  <si>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</si>
  <si>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</si>
  <si>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</si>
  <si>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</si>
  <si>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</si>
  <si>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</si>
  <si>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</si>
  <si>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</si>
  <si>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</si>
  <si>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</si>
  <si>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</si>
  <si>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</si>
  <si>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</si>
  <si>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</si>
  <si>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</si>
  <si>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</si>
  <si>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</si>
  <si>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</si>
  <si>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</si>
  <si>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</si>
  <si>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</si>
  <si>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</si>
  <si>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</si>
  <si>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</si>
  <si>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</si>
  <si>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</si>
  <si>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</si>
  <si>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</si>
  <si>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</si>
  <si>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</si>
  <si>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</si>
  <si>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</si>
  <si>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</si>
  <si>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</si>
  <si>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</si>
  <si>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</si>
  <si>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</si>
  <si>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</si>
  <si>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</si>
  <si>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</si>
  <si>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</si>
  <si>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</si>
  <si>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</si>
  <si>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</si>
  <si>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</si>
  <si>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</si>
  <si>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</si>
  <si>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</si>
  <si>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</si>
  <si>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</si>
  <si>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</si>
  <si>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</si>
  <si>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</si>
  <si>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</si>
  <si>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</si>
  <si>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</si>
  <si>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</si>
  <si>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</si>
  <si>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</si>
  <si>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</si>
  <si>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</si>
  <si>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</si>
  <si>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</si>
  <si>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</si>
  <si>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</si>
  <si>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</si>
  <si>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</si>
  <si>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</si>
  <si>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</si>
  <si>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</si>
  <si>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</si>
  <si>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</si>
  <si>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</si>
  <si>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</si>
  <si>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</si>
  <si>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</si>
  <si>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</si>
  <si>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</si>
  <si>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</si>
  <si>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</si>
  <si>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</si>
  <si>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</si>
  <si>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</si>
  <si>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</si>
  <si>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</si>
  <si>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</si>
  <si>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</si>
  <si>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</si>
  <si>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</si>
  <si>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</si>
  <si>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</si>
  <si>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</si>
  <si>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</si>
  <si>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</si>
  <si>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</si>
  <si>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</si>
  <si>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</si>
  <si>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</si>
  <si>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</si>
  <si>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</si>
  <si>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</si>
  <si>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</si>
  <si>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</si>
  <si>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</si>
  <si>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</si>
  <si>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</si>
  <si>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</si>
  <si>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</si>
  <si>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</si>
  <si>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</si>
  <si>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</si>
  <si>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</si>
  <si>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</si>
  <si>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</si>
  <si>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</si>
  <si>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</si>
  <si>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</si>
  <si>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</si>
  <si>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</si>
  <si>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</si>
  <si>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</si>
  <si>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</si>
  <si>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</si>
  <si>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</si>
  <si>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</si>
  <si>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</si>
  <si>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</si>
  <si>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</si>
  <si>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</si>
  <si>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</si>
  <si>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</si>
  <si>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</si>
  <si>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</si>
  <si>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</si>
  <si>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</si>
  <si>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</si>
  <si>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</si>
  <si>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</si>
  <si>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</si>
  <si>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</si>
  <si>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</si>
  <si>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</si>
  <si>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</si>
  <si>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</si>
  <si>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</si>
  <si>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</si>
  <si>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</si>
  <si>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</si>
  <si>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</si>
  <si>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</si>
  <si>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</si>
  <si>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</si>
  <si>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</si>
  <si>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</si>
  <si>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</si>
  <si>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</si>
  <si>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</si>
  <si>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</si>
  <si>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</si>
  <si>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</si>
  <si>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</si>
  <si>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</si>
  <si>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</si>
  <si>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</si>
  <si>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</si>
  <si>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</si>
  <si>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</si>
  <si>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</si>
  <si>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</si>
  <si>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</si>
  <si>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</si>
  <si>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</si>
  <si>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</si>
  <si>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</si>
  <si>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</si>
  <si>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</si>
  <si>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</si>
  <si>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</si>
  <si>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</si>
  <si>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</si>
  <si>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</si>
  <si>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</si>
  <si>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</si>
  <si>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</si>
  <si>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</si>
  <si>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</si>
  <si>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</si>
  <si>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</si>
  <si>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</si>
  <si>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</si>
  <si>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</si>
  <si>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</si>
  <si>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</si>
  <si>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</si>
  <si>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</si>
  <si>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</si>
  <si>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</si>
  <si>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</si>
  <si>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</si>
  <si>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</si>
  <si>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</si>
  <si>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</si>
  <si>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</si>
  <si>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</si>
  <si>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</si>
  <si>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</si>
  <si>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</si>
  <si>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</si>
  <si>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</si>
  <si>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</si>
  <si>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</si>
  <si>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</si>
  <si>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</si>
  <si>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</si>
  <si>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</si>
  <si>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</si>
  <si>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</si>
  <si>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</si>
  <si>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</si>
  <si>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</si>
  <si>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</si>
  <si>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</si>
  <si>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</si>
  <si>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</si>
  <si>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</si>
  <si>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</si>
  <si>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</si>
  <si>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</si>
  <si>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</si>
  <si>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</si>
  <si>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</si>
  <si>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</si>
  <si>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</si>
  <si>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</si>
  <si>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</si>
  <si>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</si>
  <si>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</si>
  <si>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</si>
  <si>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</si>
  <si>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</si>
  <si>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</si>
  <si>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</si>
  <si>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</si>
  <si>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</si>
  <si>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</si>
  <si>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</si>
  <si>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</si>
  <si>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</si>
  <si>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</si>
  <si>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</si>
  <si>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</si>
  <si>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</si>
  <si>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</si>
  <si>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</si>
  <si>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</si>
  <si>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</si>
  <si>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</si>
  <si>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</si>
  <si>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</si>
  <si>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</si>
  <si>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</si>
  <si>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</si>
  <si>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</si>
  <si>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</si>
  <si>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</si>
  <si>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</si>
  <si>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</si>
  <si>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</si>
  <si>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</si>
  <si>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</si>
  <si>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</si>
  <si>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</si>
  <si>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</si>
  <si>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</si>
  <si>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</si>
  <si>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</si>
  <si>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</si>
  <si>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</si>
  <si>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</si>
  <si>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</si>
  <si>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</si>
  <si>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</si>
  <si>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</si>
  <si>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</si>
  <si>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</si>
  <si>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</si>
  <si>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</si>
  <si>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</si>
  <si>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</si>
  <si>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</si>
  <si>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</si>
  <si>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</si>
  <si>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</si>
  <si>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</si>
  <si>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</si>
  <si>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</si>
  <si>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</si>
  <si>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</si>
  <si>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</si>
  <si>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</si>
  <si>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</si>
  <si>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</si>
  <si>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</si>
  <si>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</si>
  <si>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</si>
  <si>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</si>
  <si>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</si>
  <si>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</si>
  <si>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</si>
  <si>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</si>
  <si>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</si>
  <si>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</si>
  <si>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</si>
  <si>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</si>
  <si>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</si>
  <si>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</si>
  <si>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</si>
  <si>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</si>
  <si>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</si>
  <si>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</si>
  <si>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</si>
  <si>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</si>
  <si>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</si>
  <si>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</si>
  <si>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</si>
  <si>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</si>
  <si>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</si>
  <si>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</si>
  <si>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</si>
  <si>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</si>
  <si>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</si>
  <si>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</si>
  <si>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</si>
  <si>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</si>
  <si>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</si>
  <si>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</si>
  <si>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</si>
  <si>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</si>
  <si>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</si>
  <si>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</si>
  <si>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</si>
  <si>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</si>
  <si>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</si>
  <si>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</si>
  <si>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</si>
  <si>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</si>
  <si>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</si>
  <si>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</si>
  <si>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</si>
  <si>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</si>
  <si>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</si>
  <si>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</si>
  <si>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</si>
  <si>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</si>
  <si>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</si>
  <si>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</si>
  <si>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</si>
  <si>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</si>
  <si>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</si>
  <si>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</si>
  <si>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</si>
  <si>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</si>
  <si>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</si>
  <si>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</si>
  <si>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</si>
  <si>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</si>
  <si>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</si>
  <si>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</si>
  <si>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</si>
  <si>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</si>
  <si>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</si>
  <si>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</si>
  <si>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</si>
  <si>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</si>
  <si>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</si>
  <si>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</si>
  <si>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</si>
  <si>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</si>
  <si>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</si>
  <si>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</si>
  <si>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</si>
  <si>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</si>
  <si>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</si>
  <si>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</si>
  <si>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</si>
  <si>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</si>
  <si>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</si>
  <si>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</si>
  <si>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</si>
  <si>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</si>
  <si>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</si>
  <si>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</si>
  <si>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</si>
  <si>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</si>
  <si>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</si>
  <si>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</si>
  <si>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</si>
  <si>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</si>
  <si>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</si>
  <si>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</si>
  <si>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</si>
  <si>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</si>
  <si>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</si>
  <si>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</si>
  <si>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</si>
  <si>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</si>
  <si>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</si>
  <si>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</si>
  <si>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</si>
  <si>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</si>
  <si>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</si>
  <si>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</si>
  <si>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</si>
  <si>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</si>
  <si>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</si>
  <si>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</si>
  <si>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</si>
  <si>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</si>
  <si>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</si>
  <si>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</si>
  <si>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</si>
  <si>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</si>
  <si>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</si>
  <si>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</si>
  <si>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</si>
  <si>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</si>
  <si>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</si>
  <si>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</si>
  <si>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</si>
  <si>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</si>
  <si>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</si>
  <si>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</si>
  <si>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</si>
  <si>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</si>
  <si>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</si>
  <si>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</si>
  <si>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</si>
  <si>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</si>
  <si>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</si>
  <si>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</si>
  <si>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</si>
  <si>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</si>
  <si>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</si>
  <si>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</si>
  <si>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</si>
  <si>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</si>
  <si>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</si>
  <si>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</si>
  <si>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</si>
  <si>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</si>
  <si>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</si>
  <si>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</si>
  <si>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</si>
  <si>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</si>
  <si>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</si>
  <si>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</si>
  <si>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</si>
  <si>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</si>
  <si>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</si>
  <si>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</si>
  <si>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</si>
  <si>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</si>
  <si>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</si>
  <si>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</si>
  <si>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</si>
  <si>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</si>
  <si>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</si>
  <si>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</si>
  <si>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</si>
  <si>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</si>
  <si>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</si>
  <si>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</si>
  <si>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</si>
  <si>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</si>
  <si>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</si>
  <si>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</si>
  <si>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</si>
  <si>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</si>
  <si>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</si>
  <si>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</si>
  <si>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</si>
  <si>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</si>
  <si>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</si>
  <si>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</si>
  <si>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</si>
  <si>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</si>
  <si>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</si>
  <si>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</si>
  <si>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</si>
  <si>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</si>
  <si>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</si>
  <si>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</si>
  <si>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</si>
  <si>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</si>
  <si>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</si>
  <si>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</si>
  <si>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</si>
  <si>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</si>
  <si>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</si>
  <si>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</si>
  <si>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</si>
  <si>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</si>
  <si>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</si>
  <si>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</si>
  <si>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</si>
  <si>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</si>
  <si>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</si>
  <si>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</si>
  <si>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</si>
  <si>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</si>
  <si>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</si>
  <si>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</si>
  <si>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</si>
  <si>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</si>
  <si>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</si>
  <si>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</si>
  <si>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</si>
  <si>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</si>
  <si>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</si>
  <si>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</si>
  <si>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</si>
  <si>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</si>
  <si>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</si>
  <si>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</si>
  <si>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</si>
  <si>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</si>
  <si>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</si>
  <si>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</si>
  <si>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</si>
  <si>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</si>
  <si>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</si>
  <si>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</si>
  <si>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</si>
  <si>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</si>
  <si>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</si>
  <si>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</si>
  <si>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</si>
  <si>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</si>
  <si>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</si>
  <si>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</si>
  <si>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</si>
  <si>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</si>
  <si>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</si>
  <si>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</si>
  <si>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</si>
  <si>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</si>
  <si>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</si>
  <si>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</si>
  <si>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</si>
  <si>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</si>
  <si>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</si>
  <si>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</si>
  <si>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</si>
  <si>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</si>
  <si>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</si>
  <si>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</si>
  <si>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</si>
  <si>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</si>
  <si>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</si>
  <si>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</si>
  <si>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</si>
  <si>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</si>
  <si>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</si>
  <si>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</si>
  <si>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</si>
  <si>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</si>
  <si>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</si>
  <si>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</si>
  <si>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</si>
  <si>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</si>
  <si>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</si>
  <si>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</si>
  <si>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</si>
  <si>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</si>
  <si>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</si>
  <si>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</si>
  <si>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</si>
  <si>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</si>
  <si>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</si>
  <si>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</si>
  <si>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</si>
  <si>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</si>
  <si>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</si>
  <si>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</si>
  <si>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</si>
  <si>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</si>
  <si>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</si>
  <si>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</si>
  <si>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</si>
  <si>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</si>
  <si>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</si>
  <si>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</si>
  <si>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</si>
  <si>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</si>
  <si>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</si>
  <si>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</si>
  <si>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</si>
  <si>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</si>
  <si>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</si>
  <si>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</si>
  <si>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</si>
  <si>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</si>
  <si>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</si>
  <si>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</si>
  <si>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</si>
  <si>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</si>
  <si>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</si>
  <si>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</si>
  <si>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</si>
  <si>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</si>
  <si>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</si>
  <si>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</si>
  <si>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</si>
  <si>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</si>
  <si>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</si>
  <si>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</si>
  <si>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</si>
  <si>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</si>
  <si>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</si>
  <si>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</si>
  <si>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</si>
  <si>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</si>
  <si>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</si>
  <si>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</si>
  <si>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</si>
  <si>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</si>
  <si>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</si>
  <si>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</si>
  <si>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</si>
  <si>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</si>
  <si>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</si>
  <si>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</si>
  <si>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</si>
  <si>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</si>
  <si>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</si>
  <si>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</si>
  <si>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</si>
  <si>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</si>
  <si>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</si>
  <si>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</si>
  <si>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</si>
  <si>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</si>
  <si>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</si>
  <si>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</si>
  <si>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</si>
  <si>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</si>
  <si>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</si>
  <si>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</si>
  <si>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</si>
  <si>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</si>
  <si>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</si>
  <si>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</si>
  <si>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</si>
  <si>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</si>
  <si>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</si>
  <si>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</si>
  <si>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</si>
  <si>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</si>
  <si>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</si>
  <si>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</si>
  <si>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</si>
  <si>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</si>
  <si>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</si>
  <si>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</si>
  <si>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</si>
  <si>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</si>
  <si>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</si>
  <si>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</si>
  <si>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</si>
  <si>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</si>
  <si>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</si>
  <si>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</si>
  <si>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</si>
  <si>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</si>
  <si>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</si>
  <si>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</si>
  <si>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</si>
  <si>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</si>
  <si>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</si>
  <si>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</si>
  <si>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</si>
  <si>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</si>
  <si>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</si>
  <si>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</si>
  <si>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</si>
  <si>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</si>
  <si>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</si>
  <si>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</si>
  <si>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</si>
  <si>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</si>
  <si>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</si>
  <si>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</si>
  <si>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</si>
  <si>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</si>
  <si>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</si>
  <si>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</si>
  <si>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</si>
  <si>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</si>
  <si>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</si>
  <si>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</si>
  <si>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</si>
  <si>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</si>
  <si>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</si>
  <si>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</si>
  <si>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</si>
  <si>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</si>
  <si>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</si>
  <si>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</si>
  <si>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</si>
  <si>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</si>
  <si>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</si>
  <si>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</si>
  <si>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</si>
  <si>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</si>
  <si>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</si>
  <si>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</si>
  <si>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</si>
  <si>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</si>
  <si>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</si>
  <si>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</si>
  <si>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</si>
  <si>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</si>
  <si>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</si>
  <si>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</si>
  <si>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</si>
  <si>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</si>
  <si>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</si>
  <si>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</si>
  <si>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</si>
  <si>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</si>
  <si>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</si>
  <si>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</si>
  <si>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</si>
  <si>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</si>
  <si>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</si>
  <si>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</si>
  <si>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</si>
  <si>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</si>
  <si>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</si>
  <si>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</si>
  <si>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</si>
  <si>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</si>
  <si>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</si>
  <si>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</si>
  <si>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</si>
  <si>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</si>
  <si>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</si>
  <si>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</si>
  <si>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</si>
  <si>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</si>
  <si>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</si>
  <si>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</si>
  <si>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</si>
  <si>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</si>
  <si>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</si>
  <si>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</si>
  <si>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</si>
  <si>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</si>
  <si>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</si>
  <si>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</si>
  <si>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</si>
  <si>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</si>
  <si>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</si>
  <si>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</si>
  <si>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</si>
  <si>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</si>
  <si>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</si>
  <si>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</si>
  <si>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</si>
  <si>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</si>
  <si>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</si>
  <si>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</si>
  <si>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</si>
  <si>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</si>
  <si>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</si>
  <si>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</si>
  <si>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</si>
  <si>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</si>
  <si>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</si>
  <si>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</si>
  <si>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</si>
  <si>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</si>
  <si>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</si>
  <si>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</si>
  <si>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</si>
  <si>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</si>
  <si>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</si>
  <si>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</si>
  <si>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</si>
  <si>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</si>
  <si>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</si>
  <si>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</si>
  <si>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</si>
  <si>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</si>
  <si>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</si>
  <si>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</si>
  <si>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</si>
  <si>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</si>
  <si>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</si>
  <si>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</si>
  <si>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</si>
  <si>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</si>
  <si>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</si>
  <si>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</si>
  <si>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</si>
  <si>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</si>
  <si>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</si>
  <si>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</si>
  <si>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</si>
  <si>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</si>
  <si>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</si>
  <si>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</si>
  <si>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</si>
  <si>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</si>
  <si>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</si>
  <si>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</si>
  <si>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</si>
  <si>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</si>
  <si>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</si>
  <si>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</si>
  <si>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</si>
  <si>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</si>
  <si>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</si>
  <si>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</si>
  <si>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</si>
  <si>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</si>
  <si>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</si>
  <si>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</si>
  <si>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</si>
  <si>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</si>
  <si>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</si>
  <si>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</si>
  <si>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</si>
  <si>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</si>
  <si>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</si>
  <si>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</si>
  <si>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</si>
  <si>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</si>
  <si>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</si>
  <si>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</si>
  <si>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</si>
  <si>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</si>
  <si>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</si>
  <si>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</si>
  <si>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</si>
  <si>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</si>
  <si>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</si>
  <si>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</si>
  <si>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</si>
  <si>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</si>
  <si>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</si>
  <si>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</si>
  <si>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</si>
  <si>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</si>
  <si>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</si>
  <si>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</si>
  <si>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</si>
  <si>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</si>
  <si>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</si>
  <si>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</si>
  <si>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</si>
  <si>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</si>
  <si>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</si>
  <si>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</si>
  <si>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</si>
  <si>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</si>
  <si>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</si>
  <si>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</si>
  <si>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</si>
  <si>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</si>
  <si>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</si>
  <si>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</si>
  <si>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</si>
  <si>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</si>
  <si>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</si>
  <si>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</si>
  <si>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</si>
  <si>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</si>
  <si>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</si>
  <si>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</si>
  <si>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</si>
  <si>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</si>
  <si>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</si>
  <si>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</si>
  <si>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</si>
  <si>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</si>
  <si>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</si>
  <si>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</si>
  <si>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</si>
  <si>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</si>
  <si>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</si>
  <si>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</si>
  <si>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</si>
  <si>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</si>
  <si>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</si>
  <si>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</si>
  <si>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</si>
  <si>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</si>
  <si>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</si>
  <si>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</si>
  <si>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</si>
  <si>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</si>
  <si>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</si>
  <si>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</si>
  <si>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</si>
  <si>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</si>
  <si>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</si>
  <si>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</si>
  <si>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</si>
  <si>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</si>
  <si>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</si>
  <si>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</si>
  <si>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</si>
  <si>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</si>
  <si>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</si>
  <si>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</si>
  <si>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</si>
  <si>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</si>
  <si>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</si>
  <si>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</si>
  <si>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</si>
  <si>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</si>
  <si>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</si>
  <si>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</si>
  <si>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</si>
  <si>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</si>
  <si>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</si>
  <si>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</si>
  <si>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</si>
  <si>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</si>
  <si>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</si>
  <si>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</si>
  <si>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</si>
  <si>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</si>
  <si>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</si>
  <si>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</si>
  <si>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</si>
  <si>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</si>
  <si>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</si>
  <si>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</si>
  <si>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</si>
  <si>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</si>
  <si>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</si>
  <si>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</si>
  <si>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</si>
  <si>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</si>
  <si>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</si>
  <si>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</si>
  <si>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</si>
  <si>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</si>
  <si>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</si>
  <si>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</si>
  <si>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</si>
  <si>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</si>
  <si>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</si>
  <si>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</si>
  <si>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</si>
  <si>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</si>
  <si>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</si>
  <si>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</si>
  <si>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</si>
  <si>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</si>
  <si>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</si>
  <si>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</si>
  <si>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</si>
  <si>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</si>
  <si>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</si>
  <si>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</si>
  <si>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</si>
  <si>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</si>
  <si>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</si>
  <si>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</si>
  <si>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</si>
  <si>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</si>
  <si>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</si>
  <si>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</si>
  <si>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</si>
  <si>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</si>
  <si>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</si>
  <si>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</si>
  <si>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</si>
  <si>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</si>
  <si>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</si>
  <si>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</si>
  <si>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</si>
  <si>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1940 SVEUČILIŠTE U ZAGREBU - UČITELJSKI FAKULTET</t>
  </si>
  <si>
    <t>ZAGREB, 06.10.2023</t>
  </si>
  <si>
    <t>Irena Tadić</t>
  </si>
  <si>
    <t>irena.tadic@ufzg.hr</t>
  </si>
  <si>
    <t>099 382 8520</t>
  </si>
  <si>
    <t>SVEUČILIŠTE U ZAGREBU (2436)</t>
  </si>
  <si>
    <t>HRVATSKA ZAKLADA ZA ZNANOST (52209)</t>
  </si>
  <si>
    <t>15.06.2023.</t>
  </si>
  <si>
    <t>14.06.2026.</t>
  </si>
  <si>
    <t>ACADEMY FOR CREATIVE, INNOVATIVE AND INCLUSIVE SCHOOLS</t>
  </si>
  <si>
    <t>ERASMUS-EDU-2022-101104564-ACIIS</t>
  </si>
  <si>
    <t>ERASMUS-EDU-2022-101103641-ContinuUP</t>
  </si>
  <si>
    <t>CO-CONSTRUCTING THE CONTINUUM BETWEEN INITAL TEACHER EDUCATION &amp; CONTINOUS ORIFESSIONAL DEVELOPMENT</t>
  </si>
  <si>
    <t>01.06.2023.</t>
  </si>
  <si>
    <t>31.05.2026.</t>
  </si>
  <si>
    <t>01.04.2023.</t>
  </si>
  <si>
    <t>31.03.2026.</t>
  </si>
  <si>
    <t>TRANSFORMING EDUCATION FOR DEMOCRACY THROUGH AESTETHIC AND EMBODIED LEARNING</t>
  </si>
  <si>
    <t>HORIZON-CL2-2022-101094052-AECED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</si>
</sst>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/>
      <right style="medium">
        <color indexed="64"/>
      </right>
      <top style="thin">
        <color indexed="18"/>
      </top>
      <bottom/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7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103" fillId="0" borderId="6" xfId="0" applyFont="1" applyBorder="1" applyAlignment="1" applyProtection="1">
      <alignment horizont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  <xf numFmtId="3" fontId="23" fillId="0" borderId="43" xfId="16" applyNumberFormat="1" applyFont="1" applyBorder="1" applyProtection="1">
      <alignment horizontal="right" vertical="center"/>
      <protection locked="0"/>
    </xf>
    <xf numFmtId="3" fontId="23" fillId="0" borderId="42" xfId="16" applyNumberFormat="1" applyFont="1" applyBorder="1" applyProtection="1">
      <alignment horizontal="right" vertical="center"/>
      <protection locked="0"/>
    </xf>
    <xf numFmtId="3" fontId="23" fillId="0" borderId="44" xfId="16" applyNumberFormat="1" applyFont="1" applyBorder="1" applyProtection="1">
      <alignment horizontal="right" vertical="center"/>
      <protection locked="0"/>
    </xf>
    <xf numFmtId="3" fontId="23" fillId="0" borderId="45" xfId="16" applyNumberFormat="1" applyFont="1" applyBorder="1" applyProtection="1">
      <alignment horizontal="right" vertical="center"/>
      <protection locked="0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Normalno" xfId="0" builtinId="0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opLeftCell="A7" zoomScale="90" zoomScaleNormal="90" workbookViewId="0">
      <selection activeCell="C18" sqref="C18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1" t="s">
        <v>4821</v>
      </c>
      <c r="D1" s="372"/>
      <c r="E1" s="372"/>
      <c r="F1" s="372"/>
      <c r="G1" s="373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4" t="s">
        <v>4822</v>
      </c>
      <c r="D2" s="375"/>
      <c r="E2" s="375"/>
      <c r="F2" s="375"/>
      <c r="G2" s="376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4" t="s">
        <v>4823</v>
      </c>
      <c r="D3" s="375"/>
      <c r="E3" s="375"/>
      <c r="F3" s="375"/>
      <c r="G3" s="376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4" t="s">
        <v>4825</v>
      </c>
      <c r="D4" s="375"/>
      <c r="E4" s="375"/>
      <c r="F4" s="375"/>
      <c r="G4" s="376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4" t="s">
        <v>4824</v>
      </c>
      <c r="D5" s="375"/>
      <c r="E5" s="375"/>
      <c r="F5" s="375"/>
      <c r="G5" s="376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79" t="s">
        <v>4049</v>
      </c>
      <c r="C7" s="379"/>
      <c r="D7" s="379"/>
      <c r="E7" s="380"/>
      <c r="F7" s="380"/>
      <c r="G7" s="380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79" t="s">
        <v>3</v>
      </c>
      <c r="C9" s="379"/>
      <c r="D9" s="379"/>
      <c r="E9" s="380"/>
      <c r="F9" s="380"/>
      <c r="G9" s="380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1" t="s">
        <v>3879</v>
      </c>
      <c r="C11" s="381"/>
      <c r="D11" s="381"/>
      <c r="E11" s="382"/>
      <c r="F11" s="382"/>
      <c r="G11" s="382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9424982</v>
      </c>
      <c r="D14" s="61">
        <f>SUM(D15:D16)</f>
        <v>18615814</v>
      </c>
      <c r="E14" s="61">
        <f>SUM(E15:E16)</f>
        <v>18471299</v>
      </c>
      <c r="F14" s="61">
        <f>+F15+F16</f>
        <v>10418325</v>
      </c>
      <c r="G14" s="61">
        <f>+G15+G16</f>
        <v>10768739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69">
        <v>9424982</v>
      </c>
      <c r="D15" s="369">
        <v>18615814</v>
      </c>
      <c r="E15" s="64">
        <f>'A.1 PRIHODI I RASHODI EK'!F11</f>
        <v>18471299</v>
      </c>
      <c r="F15" s="64">
        <f>'A.1 PRIHODI I RASHODI EK'!G11</f>
        <v>10418325</v>
      </c>
      <c r="G15" s="64">
        <f>'A.1 PRIHODI I RASHODI EK'!H11</f>
        <v>10768739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69">
        <v>0</v>
      </c>
      <c r="D16" s="369">
        <v>0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8645459</v>
      </c>
      <c r="D17" s="68">
        <f>SUM(D18:D19)</f>
        <v>18479814</v>
      </c>
      <c r="E17" s="68">
        <f>SUM(E18:E19)</f>
        <v>18471299.085606214</v>
      </c>
      <c r="F17" s="68">
        <f>+F18+F19</f>
        <v>10418325.034375207</v>
      </c>
      <c r="G17" s="68">
        <f>+G18+G19</f>
        <v>10768739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6">
        <v>8578532</v>
      </c>
      <c r="D18" s="366">
        <v>18463913</v>
      </c>
      <c r="E18" s="69">
        <f>'A.1 PRIHODI I RASHODI EK'!F27</f>
        <v>18310577.085606214</v>
      </c>
      <c r="F18" s="69">
        <f>'A.1 PRIHODI I RASHODI EK'!G27</f>
        <v>10269546.43572898</v>
      </c>
      <c r="G18" s="69">
        <f>'A.1 PRIHODI I RASHODI EK'!H27</f>
        <v>10616450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6">
        <v>66927</v>
      </c>
      <c r="D19" s="366">
        <v>15901</v>
      </c>
      <c r="E19" s="69">
        <f>'A.1 PRIHODI I RASHODI EK'!F35</f>
        <v>160722</v>
      </c>
      <c r="F19" s="69">
        <f>'A.1 PRIHODI I RASHODI EK'!G35</f>
        <v>148778.59864622736</v>
      </c>
      <c r="G19" s="69">
        <f>'A.1 PRIHODI I RASHODI EK'!H35</f>
        <v>152289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779523</v>
      </c>
      <c r="D20" s="61">
        <f>+D14-D17</f>
        <v>136000</v>
      </c>
      <c r="E20" s="61">
        <f>+E14-E17</f>
        <v>-8.560621365904808E-2</v>
      </c>
      <c r="F20" s="61">
        <f>+F14-F17</f>
        <v>-3.4375207498669624E-2</v>
      </c>
      <c r="G20" s="61">
        <f>+G14-G17</f>
        <v>0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7"/>
      <c r="C21" s="377"/>
      <c r="D21" s="377"/>
      <c r="E21" s="378"/>
      <c r="F21" s="378"/>
      <c r="G21" s="378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79" t="s">
        <v>3881</v>
      </c>
      <c r="C22" s="379"/>
      <c r="D22" s="379"/>
      <c r="E22" s="380"/>
      <c r="F22" s="380"/>
      <c r="G22" s="380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69"/>
      <c r="D25" s="369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69"/>
      <c r="D26" s="369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6"/>
      <c r="D28" s="366"/>
      <c r="E28" s="69">
        <f>+'Unos prijenosa'!D5</f>
        <v>0</v>
      </c>
      <c r="F28" s="69">
        <f>+'Unos prijenosa'!D13</f>
        <v>0</v>
      </c>
      <c r="G28" s="69">
        <f>+'Unos prijenosa'!D21</f>
        <v>0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67"/>
      <c r="D29" s="367"/>
      <c r="E29" s="72">
        <f>+'Unos prijenosa'!D7</f>
        <v>0</v>
      </c>
      <c r="F29" s="72">
        <f>+'Unos prijenosa'!D15</f>
        <v>0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0</v>
      </c>
      <c r="D30" s="68">
        <f>+D27+D28+D29</f>
        <v>0</v>
      </c>
      <c r="E30" s="68">
        <f>+E27+E28+E29</f>
        <v>0</v>
      </c>
      <c r="F30" s="68">
        <f t="shared" ref="F30:G30" si="3">+F27+F28+F29</f>
        <v>0</v>
      </c>
      <c r="G30" s="68">
        <f t="shared" si="3"/>
        <v>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7"/>
      <c r="C31" s="377"/>
      <c r="D31" s="377"/>
      <c r="E31" s="378"/>
      <c r="F31" s="378"/>
      <c r="G31" s="378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779523</v>
      </c>
      <c r="D32" s="77">
        <f>+D20+D30</f>
        <v>136000</v>
      </c>
      <c r="E32" s="77">
        <f>+E20+E30</f>
        <v>-8.560621365904808E-2</v>
      </c>
      <c r="F32" s="77">
        <f>+F20+F30</f>
        <v>-3.4375207498669624E-2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4" t="s">
        <v>4812</v>
      </c>
      <c r="C2" s="394"/>
      <c r="D2" s="394"/>
      <c r="E2" s="394"/>
      <c r="F2" s="394"/>
      <c r="G2" s="394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3" t="s">
        <v>4813</v>
      </c>
      <c r="C6" s="341">
        <f>C8+C11+C14</f>
        <v>0</v>
      </c>
      <c r="D6" s="341">
        <f>D8+D11+D14</f>
        <v>0</v>
      </c>
      <c r="E6" s="341">
        <f>+E7+E10</f>
        <v>0</v>
      </c>
      <c r="F6" s="341">
        <f t="shared" ref="F6:G6" si="0">+F7+F10</f>
        <v>0</v>
      </c>
      <c r="G6" s="341">
        <f t="shared" si="0"/>
        <v>0</v>
      </c>
      <c r="H6" s="315" t="str">
        <f>'OPĆI DIO'!$C$1</f>
        <v>1940 SVEUČILIŠTE U ZAGREBU - UČITELJSKI FAKULTET</v>
      </c>
    </row>
    <row r="7" spans="1:9" s="342" customFormat="1">
      <c r="A7" s="342">
        <v>43</v>
      </c>
      <c r="B7" s="340" t="s">
        <v>4816</v>
      </c>
      <c r="C7" s="343">
        <f>C8</f>
        <v>0</v>
      </c>
      <c r="D7" s="343">
        <f t="shared" ref="D7" si="1">D8</f>
        <v>0</v>
      </c>
      <c r="E7" s="343">
        <f>E8+E9</f>
        <v>0</v>
      </c>
      <c r="F7" s="343">
        <f t="shared" ref="F7:G7" si="2">F8+F9</f>
        <v>0</v>
      </c>
      <c r="G7" s="343">
        <f t="shared" si="2"/>
        <v>0</v>
      </c>
      <c r="H7" s="315" t="str">
        <f>'OPĆI DIO'!$C$1</f>
        <v>1940 SVEUČILIŠTE U ZAGREBU - UČITELJSKI FAKULTET</v>
      </c>
    </row>
    <row r="8" spans="1:9" s="281" customFormat="1">
      <c r="A8" s="281">
        <v>81</v>
      </c>
      <c r="B8" s="278" t="s">
        <v>4794</v>
      </c>
      <c r="C8" s="368"/>
      <c r="D8" s="368"/>
      <c r="E8" s="336">
        <f>SUMIF('Unos prihoda i primitaka'!$L$3:$L$501,$A8,'Unos prihoda i primitaka'!G$3:G$501)</f>
        <v>0</v>
      </c>
      <c r="F8" s="336">
        <f>SUMIF('Unos prihoda i primitaka'!$L$3:$L$501,$A8,'Unos prihoda i primitaka'!H$3:H$501)</f>
        <v>0</v>
      </c>
      <c r="G8" s="336">
        <f>SUMIF('Unos prihoda i primitaka'!$L$3:$L$501,$A8,'Unos prihoda i primitaka'!I$3:I$501)</f>
        <v>0</v>
      </c>
      <c r="H8" s="315" t="str">
        <f>'OPĆI DIO'!$C$1</f>
        <v>1940 SVEUČILIŠTE U ZAGREBU - UČITELJSKI FAKULTET</v>
      </c>
    </row>
    <row r="9" spans="1:9" s="281" customFormat="1">
      <c r="A9" s="281">
        <v>83</v>
      </c>
      <c r="B9" s="278" t="s">
        <v>4794</v>
      </c>
      <c r="C9" s="368"/>
      <c r="D9" s="368"/>
      <c r="E9" s="336">
        <f>SUMIF('Unos prihoda i primitaka'!$L$3:$L$501,$A9,'Unos prihoda i primitaka'!G$3:G$501)</f>
        <v>0</v>
      </c>
      <c r="F9" s="336">
        <f>SUMIF('Unos prihoda i primitaka'!$L$3:$L$501,$A9,'Unos prihoda i primitaka'!H$3:H$501)</f>
        <v>0</v>
      </c>
      <c r="G9" s="336">
        <f>SUMIF('Unos prihoda i primitaka'!$L$3:$L$501,$A9,'Unos prihoda i primitaka'!I$3:I$501)</f>
        <v>0</v>
      </c>
      <c r="H9" s="315" t="str">
        <f>'OPĆI DIO'!$C$1</f>
        <v>1940 SVEUČILIŠTE U ZAGREBU - UČITELJSKI FAKULTET</v>
      </c>
    </row>
    <row r="10" spans="1:9" s="344" customFormat="1">
      <c r="A10" s="344">
        <v>81</v>
      </c>
      <c r="B10" s="277" t="s">
        <v>4808</v>
      </c>
      <c r="C10" s="343">
        <f>C11</f>
        <v>0</v>
      </c>
      <c r="D10" s="343">
        <f t="shared" ref="D10" si="3">D11</f>
        <v>0</v>
      </c>
      <c r="E10" s="343">
        <f>E11</f>
        <v>0</v>
      </c>
      <c r="F10" s="343">
        <f t="shared" ref="F10" si="4">F11</f>
        <v>0</v>
      </c>
      <c r="G10" s="343">
        <f t="shared" ref="G10" si="5">G11</f>
        <v>0</v>
      </c>
      <c r="H10" s="315" t="str">
        <f>'OPĆI DIO'!$C$1</f>
        <v>1940 SVEUČILIŠTE U ZAGREBU - UČITELJSKI FAKULTET</v>
      </c>
    </row>
    <row r="11" spans="1:9" s="281" customFormat="1">
      <c r="A11" s="281">
        <v>84</v>
      </c>
      <c r="B11" s="278" t="s">
        <v>4808</v>
      </c>
      <c r="C11" s="368"/>
      <c r="D11" s="368"/>
      <c r="E11" s="336">
        <f>SUMIF('Unos prihoda i primitaka'!$L$3:$L$501,$A11,'Unos prihoda i primitaka'!G$3:G$501)</f>
        <v>0</v>
      </c>
      <c r="F11" s="336">
        <f>SUMIF('Unos prihoda i primitaka'!$L$3:$L$501,$A11,'Unos prihoda i primitaka'!H$3:H$501)</f>
        <v>0</v>
      </c>
      <c r="G11" s="336">
        <f>SUMIF('Unos prihoda i primitaka'!$L$3:$L$501,$A11,'Unos prihoda i primitaka'!I$3:I$501)</f>
        <v>0</v>
      </c>
      <c r="H11" s="315" t="str">
        <f>'OPĆI DIO'!$C$1</f>
        <v>1940 SVEUČILIŠTE U ZAGREBU - UČITELJSKI FAKULTET</v>
      </c>
    </row>
    <row r="12" spans="1:9" s="98" customFormat="1">
      <c r="B12" s="353" t="s">
        <v>4814</v>
      </c>
      <c r="C12" s="354">
        <f>C13</f>
        <v>0</v>
      </c>
      <c r="D12" s="354">
        <f t="shared" ref="D12:G12" si="6">D13</f>
        <v>0</v>
      </c>
      <c r="E12" s="354">
        <f t="shared" si="6"/>
        <v>0</v>
      </c>
      <c r="F12" s="354">
        <f t="shared" si="6"/>
        <v>0</v>
      </c>
      <c r="G12" s="354">
        <f t="shared" si="6"/>
        <v>0</v>
      </c>
      <c r="H12" s="315" t="str">
        <f>'OPĆI DIO'!$C$1</f>
        <v>1940 SVEUČILIŠTE U ZAGREBU - UČITELJSKI FAKULTET</v>
      </c>
    </row>
    <row r="13" spans="1:9" s="342" customFormat="1">
      <c r="B13" s="340" t="s">
        <v>4791</v>
      </c>
      <c r="C13" s="343">
        <f>C14</f>
        <v>0</v>
      </c>
      <c r="D13" s="343">
        <f t="shared" ref="D13" si="7">D14</f>
        <v>0</v>
      </c>
      <c r="E13" s="343">
        <f t="shared" ref="E13" si="8">E14</f>
        <v>0</v>
      </c>
      <c r="F13" s="343">
        <f t="shared" ref="F13" si="9">F14</f>
        <v>0</v>
      </c>
      <c r="G13" s="343">
        <f t="shared" ref="G13" si="10">G14</f>
        <v>0</v>
      </c>
      <c r="H13" s="315" t="str">
        <f>'OPĆI DIO'!$C$1</f>
        <v>1940 SVEUČILIŠTE U ZAGREBU - UČITELJSKI FAKULTET</v>
      </c>
    </row>
    <row r="14" spans="1:9" s="281" customFormat="1">
      <c r="A14" s="281">
        <v>5</v>
      </c>
      <c r="B14" s="278" t="s">
        <v>4791</v>
      </c>
      <c r="C14" s="368"/>
      <c r="D14" s="368"/>
      <c r="E14" s="336">
        <f>SUMIF('Unos rashoda i izdataka'!$S$3:$S$501,$A14,'Unos rashoda i izdataka'!J$3:J$501)+SUMIF('Unos rashoda P4'!$U$3:$U$501,$A14,'Unos rashoda P4'!H$3:H$501)</f>
        <v>0</v>
      </c>
      <c r="F14" s="336">
        <f>SUMIF('Unos rashoda i izdataka'!$S$3:$S$501,$A14,'Unos rashoda i izdataka'!K$3:K$501)+SUMIF('Unos rashoda P4'!$U$3:$U$501,$A14,'Unos rashoda P4'!I$3:I$501)</f>
        <v>0</v>
      </c>
      <c r="G14" s="336">
        <f>SUMIF('Unos rashoda i izdataka'!$S$3:$S$501,$A14,'Unos rashoda i izdataka'!L$3:L$501)+SUMIF('Unos rashoda P4'!$U$3:$U$501,$A14,'Unos rashoda P4'!J$3:J$501)</f>
        <v>0</v>
      </c>
      <c r="H14" s="315" t="str">
        <f>'OPĆI DIO'!$C$1</f>
        <v>1940 SVEUČILIŠTE U ZAGREBU - UČITELJSKI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662" activePane="bottomRight" state="frozen"/>
      <selection pane="topRight" activeCell="B1" sqref="B1"/>
      <selection pane="bottomLeft" activeCell="A4" sqref="A4"/>
      <selection pane="bottomRight" activeCell="A680" sqref="A680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1" t="s">
        <v>2339</v>
      </c>
      <c r="B1" s="401"/>
      <c r="C1" s="401"/>
      <c r="D1" s="401"/>
      <c r="E1" s="401"/>
      <c r="F1" s="401"/>
      <c r="G1" s="401"/>
      <c r="H1" s="401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2" t="s">
        <v>3877</v>
      </c>
      <c r="B615" s="402"/>
      <c r="C615" s="402"/>
      <c r="D615" s="402"/>
      <c r="E615" s="402"/>
      <c r="F615" s="402"/>
      <c r="G615" s="402"/>
      <c r="H615" s="402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topLeftCell="B1" zoomScale="120" zoomScaleNormal="120" workbookViewId="0">
      <pane ySplit="2" topLeftCell="A3" activePane="bottomLeft" state="frozen"/>
      <selection pane="bottomLeft" activeCell="I11" sqref="I11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3" t="s">
        <v>4040</v>
      </c>
      <c r="B1" s="383"/>
      <c r="C1" s="383"/>
      <c r="D1" s="383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6761139</v>
      </c>
      <c r="H3" s="224">
        <v>7004527</v>
      </c>
      <c r="I3" s="224">
        <v>7347749</v>
      </c>
      <c r="J3" s="49"/>
      <c r="K3" t="str">
        <f>IF(E3="","",'OPĆI DIO'!$C$1)</f>
        <v>1940 SVEUČILIŠTE U ZAGREBU - UČITELJSKI FAKULTET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868124</v>
      </c>
      <c r="H4" s="224">
        <v>868124</v>
      </c>
      <c r="I4" s="224">
        <v>868124</v>
      </c>
      <c r="J4" s="49"/>
      <c r="K4" s="246" t="str">
        <f>IF(E4="","",'OPĆI DIO'!$C$1)</f>
        <v>1940 SVEUČILIŠTE U ZAGREBU - UČITELJSKI FAKULTET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11</v>
      </c>
      <c r="D5" s="38" t="str">
        <f t="shared" si="4"/>
        <v>Opći prihodi i primici</v>
      </c>
      <c r="E5" s="322" t="s">
        <v>642</v>
      </c>
      <c r="F5" s="86" t="str">
        <f t="shared" si="5"/>
        <v>Prihodi iz nadležnog proračuna za financiranje redovne djelatnosti proračunskih korisnika</v>
      </c>
      <c r="G5" s="224">
        <v>134848</v>
      </c>
      <c r="H5" s="224">
        <v>134848</v>
      </c>
      <c r="I5" s="224">
        <v>134848</v>
      </c>
      <c r="J5" s="49"/>
      <c r="K5" s="246" t="str">
        <f>IF(E5="","",'OPĆI DIO'!$C$1)</f>
        <v>1940 SVEUČILIŠTE U ZAGREBU - UČITELJSKI FAKULTET</v>
      </c>
      <c r="L5" s="40" t="str">
        <f t="shared" si="6"/>
        <v>67</v>
      </c>
      <c r="M5" s="40" t="str">
        <f t="shared" si="7"/>
        <v>671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31</v>
      </c>
      <c r="D6" s="38" t="str">
        <f t="shared" si="4"/>
        <v>Vlastiti prihodi</v>
      </c>
      <c r="E6" s="49">
        <v>6614</v>
      </c>
      <c r="F6" s="86" t="str">
        <f t="shared" si="5"/>
        <v>Prihodi od prodanih proizvoda i robe</v>
      </c>
      <c r="G6" s="224">
        <v>18582</v>
      </c>
      <c r="H6" s="224">
        <v>19158</v>
      </c>
      <c r="I6" s="224">
        <v>19752</v>
      </c>
      <c r="J6" s="49"/>
      <c r="K6" s="246" t="str">
        <f>IF(E6="","",'OPĆI DIO'!$C$1)</f>
        <v>1940 SVEUČILIŠTE U ZAGREBU - UČITELJSKI FAKULTET</v>
      </c>
      <c r="L6" s="40" t="str">
        <f>LEFT(E6,2)</f>
        <v>66</v>
      </c>
      <c r="M6" s="40" t="str">
        <f t="shared" si="7"/>
        <v>661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31</v>
      </c>
      <c r="D7" s="38" t="str">
        <f t="shared" si="4"/>
        <v>Vlastiti prihodi</v>
      </c>
      <c r="E7" s="49">
        <v>6615</v>
      </c>
      <c r="F7" s="86" t="str">
        <f t="shared" si="5"/>
        <v>Prihodi od pruženih usluga</v>
      </c>
      <c r="G7" s="224">
        <v>185811</v>
      </c>
      <c r="H7" s="224">
        <v>191571</v>
      </c>
      <c r="I7" s="224">
        <v>197510</v>
      </c>
      <c r="J7" s="49"/>
      <c r="K7" s="246" t="str">
        <f>IF(E7="","",'OPĆI DIO'!$C$1)</f>
        <v>1940 SVEUČILIŠTE U ZAGREBU - UČITELJSKI FAKULTET</v>
      </c>
      <c r="L7" s="40" t="str">
        <f t="shared" si="6"/>
        <v>66</v>
      </c>
      <c r="M7" s="40" t="str">
        <f t="shared" si="7"/>
        <v>661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43</v>
      </c>
      <c r="D8" s="38" t="str">
        <f t="shared" si="4"/>
        <v>Ostali prihodi za posebne namjene</v>
      </c>
      <c r="E8" s="49">
        <v>65264</v>
      </c>
      <c r="F8" s="86" t="str">
        <f t="shared" si="5"/>
        <v>Sufinanciranje cijene usluge, participacije i slično</v>
      </c>
      <c r="G8" s="224">
        <v>1811665</v>
      </c>
      <c r="H8" s="224">
        <v>1867827</v>
      </c>
      <c r="I8" s="224">
        <v>1925729</v>
      </c>
      <c r="J8" s="49"/>
      <c r="K8" s="246" t="str">
        <f>IF(E8="","",'OPĆI DIO'!$C$1)</f>
        <v>1940 SVEUČILIŠTE U ZAGREBU - UČITELJSKI FAKULTET</v>
      </c>
      <c r="L8" s="40" t="str">
        <f t="shared" si="6"/>
        <v>65</v>
      </c>
      <c r="M8" s="40" t="str">
        <f t="shared" si="7"/>
        <v>652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43</v>
      </c>
      <c r="D9" s="38" t="str">
        <f t="shared" si="4"/>
        <v>Ostali prihodi za posebne namjene</v>
      </c>
      <c r="E9" s="49">
        <v>65268</v>
      </c>
      <c r="F9" s="86" t="str">
        <f t="shared" si="5"/>
        <v xml:space="preserve">Ostali prihodi za posebne namjene </v>
      </c>
      <c r="G9" s="224">
        <v>172541</v>
      </c>
      <c r="H9" s="224">
        <v>177890</v>
      </c>
      <c r="I9" s="224">
        <v>183404</v>
      </c>
      <c r="J9" s="49"/>
      <c r="K9" s="246" t="str">
        <f>IF(E9="","",'OPĆI DIO'!$C$1)</f>
        <v>1940 SVEUČILIŠTE U ZAGREBU - UČITELJSKI FAKULTET</v>
      </c>
      <c r="L9" s="40" t="str">
        <f t="shared" si="6"/>
        <v>65</v>
      </c>
      <c r="M9" s="40" t="str">
        <f t="shared" si="7"/>
        <v>652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51</v>
      </c>
      <c r="D10" s="38" t="str">
        <f t="shared" si="4"/>
        <v xml:space="preserve">Pomoći EU </v>
      </c>
      <c r="E10" s="324">
        <v>632311700</v>
      </c>
      <c r="F10" s="86" t="str">
        <f t="shared" si="5"/>
        <v>Tekuće pomoći od institucija i tijela EU - ostalo</v>
      </c>
      <c r="G10" s="224">
        <v>231749</v>
      </c>
      <c r="H10" s="224">
        <v>132625</v>
      </c>
      <c r="I10" s="224">
        <v>69868</v>
      </c>
      <c r="J10" s="49"/>
      <c r="K10" s="246" t="str">
        <f>IF(E10="","",'OPĆI DIO'!$C$1)</f>
        <v>1940 SVEUČILIŠTE U ZAGREBU - UČITELJSKI FAKULTET</v>
      </c>
      <c r="L10" s="40" t="str">
        <f t="shared" si="6"/>
        <v>63</v>
      </c>
      <c r="M10" s="40" t="str">
        <f t="shared" si="7"/>
        <v>632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52</v>
      </c>
      <c r="D11" s="38" t="str">
        <f t="shared" si="4"/>
        <v xml:space="preserve">Ostale pomoći i darovnice </v>
      </c>
      <c r="E11" s="324">
        <v>6391</v>
      </c>
      <c r="F11" s="86" t="str">
        <f t="shared" si="5"/>
        <v>Tekući prijenosi između proračunskih korisnika istog proračuna</v>
      </c>
      <c r="G11" s="224">
        <v>21755</v>
      </c>
      <c r="H11" s="224">
        <v>21755</v>
      </c>
      <c r="I11" s="224">
        <v>21755</v>
      </c>
      <c r="J11" s="49" t="s">
        <v>4826</v>
      </c>
      <c r="K11" s="246" t="str">
        <f>IF(E11="","",'OPĆI DIO'!$C$1)</f>
        <v>1940 SVEUČILIŠTE U ZAGREBU - UČITELJSKI FAKULTET</v>
      </c>
      <c r="L11" s="40" t="str">
        <f t="shared" si="6"/>
        <v>63</v>
      </c>
      <c r="M11" s="40" t="str">
        <f t="shared" si="7"/>
        <v>639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3"/>
        <v>52</v>
      </c>
      <c r="D12" s="38" t="str">
        <f t="shared" si="4"/>
        <v xml:space="preserve">Ostale pomoći i darovnice </v>
      </c>
      <c r="E12" s="324">
        <v>6391</v>
      </c>
      <c r="F12" s="86" t="str">
        <f t="shared" si="5"/>
        <v>Tekući prijenosi između proračunskih korisnika istog proračuna</v>
      </c>
      <c r="G12" s="224">
        <v>13000</v>
      </c>
      <c r="H12" s="224">
        <v>0</v>
      </c>
      <c r="I12" s="224">
        <v>0</v>
      </c>
      <c r="J12" s="49" t="s">
        <v>4827</v>
      </c>
      <c r="K12" s="246" t="str">
        <f>IF(E12="","",'OPĆI DIO'!$C$1)</f>
        <v>1940 SVEUČILIŠTE U ZAGREBU - UČITELJSKI FAKULTET</v>
      </c>
      <c r="L12" s="40" t="str">
        <f t="shared" si="6"/>
        <v>63</v>
      </c>
      <c r="M12" s="40" t="str">
        <f t="shared" si="7"/>
        <v>639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576</v>
      </c>
      <c r="D13" s="38" t="str">
        <f t="shared" si="4"/>
        <v>Fond solidarnosti EU</v>
      </c>
      <c r="E13" s="324">
        <v>632415761</v>
      </c>
      <c r="F13" s="86" t="str">
        <f t="shared" si="5"/>
        <v>Kapitalne pomoći od institucija i tijela EU - Fond solidarnosti EU - potres ožujak 2020.</v>
      </c>
      <c r="G13" s="224">
        <v>4735297</v>
      </c>
      <c r="H13" s="224">
        <v>0</v>
      </c>
      <c r="I13" s="224">
        <v>0</v>
      </c>
      <c r="J13" s="49"/>
      <c r="K13" s="246" t="str">
        <f>IF(E13="","",'OPĆI DIO'!$C$1)</f>
        <v>1940 SVEUČILIŠTE U ZAGREBU - UČITELJSKI FAKULTET</v>
      </c>
      <c r="L13" s="40" t="str">
        <f t="shared" si="6"/>
        <v>63</v>
      </c>
      <c r="M13" s="40" t="str">
        <f t="shared" si="7"/>
        <v>632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>08006</v>
      </c>
      <c r="B14" s="319" t="str">
        <f>IF(E14="","",VLOOKUP('OPĆI DIO'!$C$1,'OPĆI DIO'!$N$4:$W$137,9,FALSE))</f>
        <v>Sveučilišta i veleučilišta u Republici Hrvatskoj</v>
      </c>
      <c r="C14" s="83">
        <f t="shared" si="3"/>
        <v>576</v>
      </c>
      <c r="D14" s="38" t="str">
        <f t="shared" si="4"/>
        <v>Fond solidarnosti EU</v>
      </c>
      <c r="E14" s="324">
        <v>632415762</v>
      </c>
      <c r="F14" s="86" t="str">
        <f t="shared" si="5"/>
        <v>Kapitalne pomoći od institucija i tijela EU - Fond solidarnosti EU - potres prosinac 2020.</v>
      </c>
      <c r="G14" s="224">
        <v>730815</v>
      </c>
      <c r="H14" s="224">
        <v>0</v>
      </c>
      <c r="I14" s="224">
        <v>0</v>
      </c>
      <c r="J14" s="49"/>
      <c r="K14" s="246" t="str">
        <f>IF(E14="","",'OPĆI DIO'!$C$1)</f>
        <v>1940 SVEUČILIŠTE U ZAGREBU - UČITELJSKI FAKULTET</v>
      </c>
      <c r="L14" s="40" t="str">
        <f t="shared" si="6"/>
        <v>63</v>
      </c>
      <c r="M14" s="40" t="str">
        <f t="shared" si="7"/>
        <v>632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3"/>
        <v>581</v>
      </c>
      <c r="D15" s="38" t="str">
        <f t="shared" si="4"/>
        <v>Mehanizam za oporavak i otpornost</v>
      </c>
      <c r="E15" s="324">
        <v>632410581</v>
      </c>
      <c r="F15" s="86" t="str">
        <f t="shared" si="5"/>
        <v>Kapitalne pom.od instit. tijela EU - Mehanizam za oporavak i otpornost</v>
      </c>
      <c r="G15" s="224">
        <v>2785973</v>
      </c>
      <c r="H15" s="224">
        <v>0</v>
      </c>
      <c r="I15" s="224">
        <v>0</v>
      </c>
      <c r="J15" s="49"/>
      <c r="K15" s="246" t="str">
        <f>IF(E15="","",'OPĆI DIO'!$C$1)</f>
        <v>1940 SVEUČILIŠTE U ZAGREBU - UČITELJSKI FAKULTET</v>
      </c>
      <c r="L15" s="40" t="str">
        <f t="shared" si="6"/>
        <v>63</v>
      </c>
      <c r="M15" s="40" t="str">
        <f t="shared" si="7"/>
        <v>632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zoomScale="120" zoomScaleNormal="120" workbookViewId="0">
      <pane ySplit="2" topLeftCell="A116" activePane="bottomLeft" state="frozen"/>
      <selection pane="bottomLeft" activeCell="J124" sqref="J124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4" t="s">
        <v>4041</v>
      </c>
      <c r="B1" s="384"/>
      <c r="C1" s="384"/>
      <c r="D1" s="384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6" t="s">
        <v>47</v>
      </c>
      <c r="H3" s="45" t="str">
        <f>IFERROR(VLOOKUP(G3,$AC$6:$AD$344,2,FALSE),"")</f>
        <v>REDOVNA DJELATNOST SVEUČILIŠTA U ZAGREBU</v>
      </c>
      <c r="I3" s="45" t="str">
        <f>IFERROR(VLOOKUP(G3,$AC$6:$AG$344,3,FALSE),"")</f>
        <v>0942</v>
      </c>
      <c r="J3" s="224">
        <v>5574725</v>
      </c>
      <c r="K3" s="224">
        <v>5847886</v>
      </c>
      <c r="L3" s="224">
        <v>6134432</v>
      </c>
      <c r="M3" s="49"/>
      <c r="N3" s="246" t="str">
        <f>IF(C3="","",'OPĆI DIO'!$C$1)</f>
        <v>1940 SVEUČILIŠTE U ZAGREBU - UČITELJSKI FAKULTET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3121</v>
      </c>
      <c r="F4" s="45" t="str">
        <f t="shared" ref="F4:F67" si="2">IFERROR(VLOOKUP(E4,$W$5:$Y$129,2,FALSE),"")</f>
        <v>Ostali rashodi za zaposlene</v>
      </c>
      <c r="G4" s="326" t="s">
        <v>47</v>
      </c>
      <c r="H4" s="45" t="str">
        <f t="shared" ref="H4:H67" si="3">IFERROR(VLOOKUP(G4,$AC$6:$AD$344,2,FALSE),"")</f>
        <v>REDOVNA DJELATNOST SVEUČILIŠTA U ZAGREBU</v>
      </c>
      <c r="I4" s="45" t="str">
        <f t="shared" ref="I4:I67" si="4">IFERROR(VLOOKUP(G4,$AC$6:$AG$344,3,FALSE),"")</f>
        <v>0942</v>
      </c>
      <c r="J4" s="224">
        <v>59924</v>
      </c>
      <c r="K4" s="224">
        <v>62861</v>
      </c>
      <c r="L4" s="224">
        <v>65941</v>
      </c>
      <c r="M4" s="49"/>
      <c r="N4" s="246" t="str">
        <f>IF(C4="","",'OPĆI DIO'!$C$1)</f>
        <v>1940 SVEUČILIŠTE U ZAGREBU - UČITELJSKI FAKULTET</v>
      </c>
      <c r="O4" s="40" t="str">
        <f t="shared" ref="O4:O67" si="5">LEFT(E4,3)</f>
        <v>312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2"/>
        <v>Doprinosi za obvezno zdravstveno osiguranje</v>
      </c>
      <c r="G5" s="326" t="s">
        <v>47</v>
      </c>
      <c r="H5" s="45" t="str">
        <f t="shared" si="3"/>
        <v>REDOVNA DJELATNOST SVEUČILIŠTA U ZAGREBU</v>
      </c>
      <c r="I5" s="45" t="str">
        <f t="shared" si="4"/>
        <v>0942</v>
      </c>
      <c r="J5" s="224">
        <v>919830</v>
      </c>
      <c r="K5" s="224">
        <v>964901</v>
      </c>
      <c r="L5" s="224">
        <v>1012181</v>
      </c>
      <c r="M5" s="49"/>
      <c r="N5" s="246" t="str">
        <f>IF(C5="","",'OPĆI DIO'!$C$1)</f>
        <v>1940 SVEUČILIŠTE U ZAGREBU - UČITELJSKI FAKULTET</v>
      </c>
      <c r="O5" s="40" t="str">
        <f t="shared" si="5"/>
        <v>313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326" t="s">
        <v>47</v>
      </c>
      <c r="H6" s="45" t="str">
        <f t="shared" si="3"/>
        <v>REDOVNA DJELATNOST SVEUČILIŠTA U ZAGREBU</v>
      </c>
      <c r="I6" s="45" t="str">
        <f t="shared" si="4"/>
        <v>0942</v>
      </c>
      <c r="J6" s="224">
        <v>113478</v>
      </c>
      <c r="K6" s="224">
        <v>119039</v>
      </c>
      <c r="L6" s="224">
        <v>124872</v>
      </c>
      <c r="M6" s="49"/>
      <c r="N6" s="246" t="str">
        <f>IF(C6="","",'OPĆI DIO'!$C$1)</f>
        <v>1940 SVEUČILIŠTE U ZAGREBU - UČITELJSKI FAKULTET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3236</v>
      </c>
      <c r="F7" s="45" t="str">
        <f t="shared" si="2"/>
        <v>Zdravstvene i veterinarske usluge</v>
      </c>
      <c r="G7" s="326" t="s">
        <v>47</v>
      </c>
      <c r="H7" s="45" t="str">
        <f t="shared" si="3"/>
        <v>REDOVNA DJELATNOST SVEUČILIŠTA U ZAGREBU</v>
      </c>
      <c r="I7" s="45" t="str">
        <f t="shared" si="4"/>
        <v>0942</v>
      </c>
      <c r="J7" s="224">
        <v>7293</v>
      </c>
      <c r="K7" s="224">
        <v>7650</v>
      </c>
      <c r="L7" s="224">
        <v>8025</v>
      </c>
      <c r="M7" s="49"/>
      <c r="N7" s="246" t="str">
        <f>IF(C7="","",'OPĆI DIO'!$C$1)</f>
        <v>1940 SVEUČILIŠTE U ZAGREBU - UČITELJSKI FAKULTET</v>
      </c>
      <c r="O7" s="40" t="str">
        <f t="shared" si="5"/>
        <v>323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3295</v>
      </c>
      <c r="F8" s="45" t="str">
        <f t="shared" si="2"/>
        <v>Pristojbe i naknade</v>
      </c>
      <c r="G8" s="326" t="s">
        <v>47</v>
      </c>
      <c r="H8" s="45" t="str">
        <f t="shared" si="3"/>
        <v>REDOVNA DJELATNOST SVEUČILIŠTA U ZAGREBU</v>
      </c>
      <c r="I8" s="45" t="str">
        <f t="shared" si="4"/>
        <v>0942</v>
      </c>
      <c r="J8" s="224">
        <v>2088</v>
      </c>
      <c r="K8" s="224">
        <v>2190</v>
      </c>
      <c r="L8" s="224">
        <v>2298</v>
      </c>
      <c r="M8" s="49"/>
      <c r="N8" s="246" t="str">
        <f>IF(C8="","",'OPĆI DIO'!$C$1)</f>
        <v>1940 SVEUČILIŠTE U ZAGREBU - UČITELJSKI FAKULTET</v>
      </c>
      <c r="O8" s="40" t="str">
        <f t="shared" si="5"/>
        <v>329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3237</v>
      </c>
      <c r="F9" s="45" t="str">
        <f t="shared" si="2"/>
        <v>Intelektualne i osobne usluge</v>
      </c>
      <c r="G9" s="326" t="s">
        <v>667</v>
      </c>
      <c r="H9" s="45" t="str">
        <f t="shared" si="3"/>
        <v>PROGRAMI VJEŽBAONICA VISOKIH UČILIŠTA</v>
      </c>
      <c r="I9" s="45" t="str">
        <f t="shared" si="4"/>
        <v>0942</v>
      </c>
      <c r="J9" s="224">
        <v>134848</v>
      </c>
      <c r="K9" s="224">
        <v>134848</v>
      </c>
      <c r="L9" s="224">
        <v>134848</v>
      </c>
      <c r="M9" s="49"/>
      <c r="N9" s="246" t="str">
        <f>IF(C9="","",'OPĆI DIO'!$C$1)</f>
        <v>1940 SVEUČILIŠTE U ZAGREBU - UČITELJSKI FAKULTET</v>
      </c>
      <c r="O9" s="40" t="str">
        <f t="shared" si="5"/>
        <v>323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ref="D10:D41" si="10">IFERROR(VLOOKUP(C10,$T$6:$U$24,2,FALSE),"")</f>
        <v>Opći prihodi i primici</v>
      </c>
      <c r="E10" s="50">
        <v>3111</v>
      </c>
      <c r="F10" s="45" t="str">
        <f t="shared" si="2"/>
        <v>Plaće za redovan rad</v>
      </c>
      <c r="G10" s="326" t="s">
        <v>665</v>
      </c>
      <c r="H10" s="45" t="str">
        <f t="shared" si="3"/>
        <v>PROGRAMSKO FINANCIRANJE JAVNIH VISOKIH UČILIŠTA</v>
      </c>
      <c r="I10" s="45" t="str">
        <f t="shared" si="4"/>
        <v>0942</v>
      </c>
      <c r="J10" s="224">
        <v>13272</v>
      </c>
      <c r="K10" s="224">
        <v>13272</v>
      </c>
      <c r="L10" s="224">
        <v>13272</v>
      </c>
      <c r="M10" s="49"/>
      <c r="N10" s="246" t="str">
        <f>IF(C10="","",'OPĆI DIO'!$C$1)</f>
        <v>1940 SVEUČILIŠTE U ZAGREBU - UČITELJSKI FAKULTET</v>
      </c>
      <c r="O10" s="40" t="str">
        <f t="shared" si="5"/>
        <v>311</v>
      </c>
      <c r="P10" s="40" t="str">
        <f t="shared" si="6"/>
        <v>31</v>
      </c>
      <c r="Q10" s="40" t="str">
        <f t="shared" ref="Q10:Q41" si="11">LEFT(C10,3)</f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2">LEFT(W10,2)</f>
        <v>31</v>
      </c>
      <c r="AA10" s="88" t="str">
        <f t="shared" ref="AA10:AA41" si="13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0"/>
        <v>Opći prihodi i primici</v>
      </c>
      <c r="E11" s="50">
        <v>3132</v>
      </c>
      <c r="F11" s="45" t="str">
        <f t="shared" si="2"/>
        <v>Doprinosi za obvezno zdravstveno osiguranje</v>
      </c>
      <c r="G11" s="326" t="s">
        <v>665</v>
      </c>
      <c r="H11" s="45" t="str">
        <f t="shared" si="3"/>
        <v>PROGRAMSKO FINANCIRANJE JAVNIH VISOKIH UČILIŠTA</v>
      </c>
      <c r="I11" s="45" t="str">
        <f t="shared" si="4"/>
        <v>0942</v>
      </c>
      <c r="J11" s="224">
        <v>2190</v>
      </c>
      <c r="K11" s="224">
        <v>2190</v>
      </c>
      <c r="L11" s="224">
        <v>2190</v>
      </c>
      <c r="M11" s="49"/>
      <c r="N11" s="246" t="str">
        <f>IF(C11="","",'OPĆI DIO'!$C$1)</f>
        <v>1940 SVEUČILIŠTE U ZAGREBU - UČITELJSKI FAKULTET</v>
      </c>
      <c r="O11" s="40" t="str">
        <f t="shared" si="5"/>
        <v>313</v>
      </c>
      <c r="P11" s="40" t="str">
        <f t="shared" si="6"/>
        <v>31</v>
      </c>
      <c r="Q11" s="40" t="str">
        <f t="shared" si="11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2"/>
        <v>32</v>
      </c>
      <c r="AA11" s="40" t="str">
        <f t="shared" si="13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0"/>
        <v>Opći prihodi i primici</v>
      </c>
      <c r="E12" s="50">
        <v>3211</v>
      </c>
      <c r="F12" s="45" t="str">
        <f t="shared" si="2"/>
        <v>Službena putovanja</v>
      </c>
      <c r="G12" s="326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55923</v>
      </c>
      <c r="K12" s="224">
        <v>55923</v>
      </c>
      <c r="L12" s="224">
        <v>55923</v>
      </c>
      <c r="M12" s="49"/>
      <c r="N12" s="246" t="str">
        <f>IF(C12="","",'OPĆI DIO'!$C$1)</f>
        <v>1940 SVEUČILIŠTE U ZAGREBU - UČITELJSKI FAKULTET</v>
      </c>
      <c r="O12" s="40" t="str">
        <f t="shared" si="5"/>
        <v>321</v>
      </c>
      <c r="P12" s="40" t="str">
        <f t="shared" si="6"/>
        <v>32</v>
      </c>
      <c r="Q12" s="40" t="str">
        <f t="shared" si="11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2"/>
        <v>32</v>
      </c>
      <c r="AA12" s="40" t="str">
        <f t="shared" si="13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0"/>
        <v>Opći prihodi i primici</v>
      </c>
      <c r="E13" s="50">
        <v>3213</v>
      </c>
      <c r="F13" s="45" t="str">
        <f t="shared" si="2"/>
        <v>Stručno usavršavanje zaposlenika</v>
      </c>
      <c r="G13" s="326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12019</v>
      </c>
      <c r="K13" s="224">
        <v>12019</v>
      </c>
      <c r="L13" s="224">
        <v>12019</v>
      </c>
      <c r="M13" s="49"/>
      <c r="N13" s="246" t="str">
        <f>IF(C13="","",'OPĆI DIO'!$C$1)</f>
        <v>1940 SVEUČILIŠTE U ZAGREBU - UČITELJSKI FAKULTET</v>
      </c>
      <c r="O13" s="40" t="str">
        <f t="shared" si="5"/>
        <v>321</v>
      </c>
      <c r="P13" s="40" t="str">
        <f t="shared" si="6"/>
        <v>32</v>
      </c>
      <c r="Q13" s="40" t="str">
        <f t="shared" si="11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2"/>
        <v>32</v>
      </c>
      <c r="AA13" s="40" t="str">
        <f t="shared" si="13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0"/>
        <v>Opći prihodi i primici</v>
      </c>
      <c r="E14" s="50">
        <v>3214</v>
      </c>
      <c r="F14" s="45" t="str">
        <f t="shared" si="2"/>
        <v>Ostale naknade troškova zaposlenima</v>
      </c>
      <c r="G14" s="326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16128</v>
      </c>
      <c r="K14" s="224">
        <v>16128</v>
      </c>
      <c r="L14" s="224">
        <v>16128</v>
      </c>
      <c r="M14" s="49"/>
      <c r="N14" s="246" t="str">
        <f>IF(C14="","",'OPĆI DIO'!$C$1)</f>
        <v>1940 SVEUČILIŠTE U ZAGREBU - UČITELJSKI FAKULTET</v>
      </c>
      <c r="O14" s="40" t="str">
        <f t="shared" si="5"/>
        <v>321</v>
      </c>
      <c r="P14" s="40" t="str">
        <f t="shared" si="6"/>
        <v>32</v>
      </c>
      <c r="Q14" s="40" t="str">
        <f t="shared" si="11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2"/>
        <v>32</v>
      </c>
      <c r="AA14" s="40" t="str">
        <f t="shared" si="13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0"/>
        <v>Opći prihodi i primici</v>
      </c>
      <c r="E15" s="50">
        <v>3221</v>
      </c>
      <c r="F15" s="45" t="str">
        <f t="shared" si="2"/>
        <v>Uredski materijal i ostali materijalni rashodi</v>
      </c>
      <c r="G15" s="326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38224</v>
      </c>
      <c r="K15" s="224">
        <v>38224</v>
      </c>
      <c r="L15" s="224">
        <v>38224</v>
      </c>
      <c r="M15" s="49"/>
      <c r="N15" s="246" t="str">
        <f>IF(C15="","",'OPĆI DIO'!$C$1)</f>
        <v>1940 SVEUČILIŠTE U ZAGREBU - UČITELJSKI FAKULTET</v>
      </c>
      <c r="O15" s="40" t="str">
        <f t="shared" si="5"/>
        <v>322</v>
      </c>
      <c r="P15" s="40" t="str">
        <f t="shared" si="6"/>
        <v>32</v>
      </c>
      <c r="Q15" s="40" t="str">
        <f t="shared" si="11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2"/>
        <v>32</v>
      </c>
      <c r="AA15" s="40" t="str">
        <f t="shared" si="13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0"/>
        <v>Opći prihodi i primici</v>
      </c>
      <c r="E16" s="50">
        <v>3222</v>
      </c>
      <c r="F16" s="45" t="str">
        <f t="shared" si="2"/>
        <v>Materijal i sirovine</v>
      </c>
      <c r="G16" s="326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26709</v>
      </c>
      <c r="K16" s="224">
        <v>26709</v>
      </c>
      <c r="L16" s="224">
        <v>26709</v>
      </c>
      <c r="M16" s="49"/>
      <c r="N16" s="246" t="str">
        <f>IF(C16="","",'OPĆI DIO'!$C$1)</f>
        <v>1940 SVEUČILIŠTE U ZAGREBU - UČITELJSKI FAKULTET</v>
      </c>
      <c r="O16" s="40" t="str">
        <f t="shared" si="5"/>
        <v>322</v>
      </c>
      <c r="P16" s="40" t="str">
        <f t="shared" si="6"/>
        <v>32</v>
      </c>
      <c r="Q16" s="40" t="str">
        <f t="shared" si="11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2"/>
        <v>32</v>
      </c>
      <c r="AA16" s="40" t="str">
        <f t="shared" si="13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0"/>
        <v>Opći prihodi i primici</v>
      </c>
      <c r="E17" s="50">
        <v>3223</v>
      </c>
      <c r="F17" s="45" t="str">
        <f t="shared" si="2"/>
        <v>Energija</v>
      </c>
      <c r="G17" s="326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127197</v>
      </c>
      <c r="K17" s="224">
        <v>127197</v>
      </c>
      <c r="L17" s="224">
        <v>127197</v>
      </c>
      <c r="M17" s="49"/>
      <c r="N17" s="246" t="str">
        <f>IF(C17="","",'OPĆI DIO'!$C$1)</f>
        <v>1940 SVEUČILIŠTE U ZAGREBU - UČITELJSKI FAKULTET</v>
      </c>
      <c r="O17" s="40" t="str">
        <f t="shared" si="5"/>
        <v>322</v>
      </c>
      <c r="P17" s="40" t="str">
        <f t="shared" si="6"/>
        <v>32</v>
      </c>
      <c r="Q17" s="40" t="str">
        <f t="shared" si="11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2"/>
        <v>32</v>
      </c>
      <c r="AA17" s="40" t="str">
        <f t="shared" si="13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0"/>
        <v>Opći prihodi i primici</v>
      </c>
      <c r="E18" s="50">
        <v>3224</v>
      </c>
      <c r="F18" s="45" t="str">
        <f t="shared" si="2"/>
        <v>Materijal i dijelovi za tekuće i investicijsko održavanje</v>
      </c>
      <c r="G18" s="326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10273</v>
      </c>
      <c r="K18" s="224">
        <v>10273</v>
      </c>
      <c r="L18" s="224">
        <v>10273</v>
      </c>
      <c r="M18" s="49"/>
      <c r="N18" s="246" t="str">
        <f>IF(C18="","",'OPĆI DIO'!$C$1)</f>
        <v>1940 SVEUČILIŠTE U ZAGREBU - UČITELJSKI FAKULTET</v>
      </c>
      <c r="O18" s="40" t="str">
        <f t="shared" si="5"/>
        <v>322</v>
      </c>
      <c r="P18" s="40" t="str">
        <f t="shared" si="6"/>
        <v>32</v>
      </c>
      <c r="Q18" s="40" t="str">
        <f t="shared" si="11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2"/>
        <v>32</v>
      </c>
      <c r="AA18" s="40" t="str">
        <f t="shared" si="13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0"/>
        <v>Opći prihodi i primici</v>
      </c>
      <c r="E19" s="50">
        <v>3227</v>
      </c>
      <c r="F19" s="45" t="str">
        <f t="shared" si="2"/>
        <v>Službena, radna i zaštitna odjeća i obuća</v>
      </c>
      <c r="G19" s="326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4623</v>
      </c>
      <c r="K19" s="224">
        <v>4623</v>
      </c>
      <c r="L19" s="224">
        <v>4623</v>
      </c>
      <c r="M19" s="49"/>
      <c r="N19" s="246" t="str">
        <f>IF(C19="","",'OPĆI DIO'!$C$1)</f>
        <v>1940 SVEUČILIŠTE U ZAGREBU - UČITELJSKI FAKULTET</v>
      </c>
      <c r="O19" s="40" t="str">
        <f t="shared" si="5"/>
        <v>322</v>
      </c>
      <c r="P19" s="40" t="str">
        <f t="shared" si="6"/>
        <v>32</v>
      </c>
      <c r="Q19" s="40" t="str">
        <f t="shared" si="11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2"/>
        <v>32</v>
      </c>
      <c r="AA19" s="40" t="str">
        <f t="shared" si="13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0"/>
        <v>Opći prihodi i primici</v>
      </c>
      <c r="E20" s="50">
        <v>3225</v>
      </c>
      <c r="F20" s="45" t="str">
        <f t="shared" si="2"/>
        <v>Sitni inventar i auto gume</v>
      </c>
      <c r="G20" s="326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4623</v>
      </c>
      <c r="K20" s="224">
        <v>4623</v>
      </c>
      <c r="L20" s="224">
        <v>4623</v>
      </c>
      <c r="M20" s="49"/>
      <c r="N20" s="246" t="str">
        <f>IF(C20="","",'OPĆI DIO'!$C$1)</f>
        <v>1940 SVEUČILIŠTE U ZAGREBU - UČITELJSKI FAKULTET</v>
      </c>
      <c r="O20" s="40" t="str">
        <f t="shared" si="5"/>
        <v>322</v>
      </c>
      <c r="P20" s="40" t="str">
        <f t="shared" si="6"/>
        <v>32</v>
      </c>
      <c r="Q20" s="40" t="str">
        <f t="shared" si="11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2"/>
        <v>32</v>
      </c>
      <c r="AA20" s="40" t="str">
        <f t="shared" si="13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0"/>
        <v>Opći prihodi i primici</v>
      </c>
      <c r="E21" s="50">
        <v>3231</v>
      </c>
      <c r="F21" s="45" t="str">
        <f t="shared" si="2"/>
        <v>Usluge telefona, pošte i prijevoza</v>
      </c>
      <c r="G21" s="326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32419</v>
      </c>
      <c r="K21" s="224">
        <v>32419</v>
      </c>
      <c r="L21" s="224">
        <v>32419</v>
      </c>
      <c r="M21" s="49"/>
      <c r="N21" s="246" t="str">
        <f>IF(C21="","",'OPĆI DIO'!$C$1)</f>
        <v>1940 SVEUČILIŠTE U ZAGREBU - UČITELJSKI FAKULTET</v>
      </c>
      <c r="O21" s="40" t="str">
        <f t="shared" si="5"/>
        <v>323</v>
      </c>
      <c r="P21" s="40" t="str">
        <f t="shared" si="6"/>
        <v>32</v>
      </c>
      <c r="Q21" s="40" t="str">
        <f t="shared" si="11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2"/>
        <v>32</v>
      </c>
      <c r="AA21" s="40" t="str">
        <f t="shared" si="13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0"/>
        <v>Opći prihodi i primici</v>
      </c>
      <c r="E22" s="50">
        <v>3232</v>
      </c>
      <c r="F22" s="45" t="str">
        <f t="shared" si="2"/>
        <v>Usluge tekućeg i investicijskog održavanja</v>
      </c>
      <c r="G22" s="326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149284</v>
      </c>
      <c r="K22" s="224">
        <v>149284</v>
      </c>
      <c r="L22" s="224">
        <v>149284</v>
      </c>
      <c r="M22" s="49"/>
      <c r="N22" s="246" t="str">
        <f>IF(C22="","",'OPĆI DIO'!$C$1)</f>
        <v>1940 SVEUČILIŠTE U ZAGREBU - UČITELJSKI FAKULTET</v>
      </c>
      <c r="O22" s="40" t="str">
        <f t="shared" si="5"/>
        <v>323</v>
      </c>
      <c r="P22" s="40" t="str">
        <f t="shared" si="6"/>
        <v>32</v>
      </c>
      <c r="Q22" s="40" t="str">
        <f t="shared" si="11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2"/>
        <v>32</v>
      </c>
      <c r="AA22" s="40" t="str">
        <f t="shared" si="13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0"/>
        <v>Opći prihodi i primici</v>
      </c>
      <c r="E23" s="50">
        <v>3233</v>
      </c>
      <c r="F23" s="45" t="str">
        <f t="shared" si="2"/>
        <v>Usluge promidžbe i informiranja</v>
      </c>
      <c r="G23" s="326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14510</v>
      </c>
      <c r="K23" s="224">
        <v>14510</v>
      </c>
      <c r="L23" s="224">
        <v>14510</v>
      </c>
      <c r="M23" s="49"/>
      <c r="N23" s="246" t="str">
        <f>IF(C23="","",'OPĆI DIO'!$C$1)</f>
        <v>1940 SVEUČILIŠTE U ZAGREBU - UČITELJSKI FAKULTET</v>
      </c>
      <c r="O23" s="40" t="str">
        <f t="shared" si="5"/>
        <v>323</v>
      </c>
      <c r="P23" s="40" t="str">
        <f t="shared" si="6"/>
        <v>32</v>
      </c>
      <c r="Q23" s="40" t="str">
        <f t="shared" si="11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2"/>
        <v>32</v>
      </c>
      <c r="AA23" s="40" t="str">
        <f t="shared" si="13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0"/>
        <v>Opći prihodi i primici</v>
      </c>
      <c r="E24" s="50">
        <v>3234</v>
      </c>
      <c r="F24" s="45" t="str">
        <f t="shared" si="2"/>
        <v>Komunalne usluge</v>
      </c>
      <c r="G24" s="326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23279</v>
      </c>
      <c r="K24" s="224">
        <v>23279</v>
      </c>
      <c r="L24" s="224">
        <v>23279</v>
      </c>
      <c r="M24" s="49"/>
      <c r="N24" s="246" t="str">
        <f>IF(C24="","",'OPĆI DIO'!$C$1)</f>
        <v>1940 SVEUČILIŠTE U ZAGREBU - UČITELJSKI FAKULTET</v>
      </c>
      <c r="O24" s="40" t="str">
        <f t="shared" si="5"/>
        <v>323</v>
      </c>
      <c r="P24" s="40" t="str">
        <f t="shared" si="6"/>
        <v>32</v>
      </c>
      <c r="Q24" s="40" t="str">
        <f t="shared" si="11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2"/>
        <v>32</v>
      </c>
      <c r="AA24" s="40" t="str">
        <f t="shared" si="13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0"/>
        <v>Opći prihodi i primici</v>
      </c>
      <c r="E25" s="50">
        <v>3235</v>
      </c>
      <c r="F25" s="45" t="str">
        <f t="shared" si="2"/>
        <v>Zakupnine i najamnine</v>
      </c>
      <c r="G25" s="326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22600</v>
      </c>
      <c r="K25" s="224">
        <v>22600</v>
      </c>
      <c r="L25" s="224">
        <v>22600</v>
      </c>
      <c r="M25" s="49"/>
      <c r="N25" s="246" t="str">
        <f>IF(C25="","",'OPĆI DIO'!$C$1)</f>
        <v>1940 SVEUČILIŠTE U ZAGREBU - UČITELJSKI FAKULTET</v>
      </c>
      <c r="O25" s="40" t="str">
        <f t="shared" si="5"/>
        <v>323</v>
      </c>
      <c r="P25" s="40" t="str">
        <f t="shared" si="6"/>
        <v>32</v>
      </c>
      <c r="Q25" s="40" t="str">
        <f t="shared" si="11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2"/>
        <v>32</v>
      </c>
      <c r="AA25" s="40" t="str">
        <f t="shared" si="13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0"/>
        <v>Opći prihodi i primici</v>
      </c>
      <c r="E26" s="50">
        <v>3237</v>
      </c>
      <c r="F26" s="45" t="str">
        <f t="shared" si="2"/>
        <v>Intelektualne i osobne usluge</v>
      </c>
      <c r="G26" s="326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112723</v>
      </c>
      <c r="K26" s="224">
        <v>112723</v>
      </c>
      <c r="L26" s="224">
        <v>112723</v>
      </c>
      <c r="M26" s="49"/>
      <c r="N26" s="246" t="str">
        <f>IF(C26="","",'OPĆI DIO'!$C$1)</f>
        <v>1940 SVEUČILIŠTE U ZAGREBU - UČITELJSKI FAKULTET</v>
      </c>
      <c r="O26" s="40" t="str">
        <f t="shared" si="5"/>
        <v>323</v>
      </c>
      <c r="P26" s="40" t="str">
        <f t="shared" si="6"/>
        <v>32</v>
      </c>
      <c r="Q26" s="40" t="str">
        <f t="shared" si="11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2"/>
        <v>32</v>
      </c>
      <c r="AA26" s="40" t="str">
        <f t="shared" si="13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0"/>
        <v>Opći prihodi i primici</v>
      </c>
      <c r="E27" s="50">
        <v>3238</v>
      </c>
      <c r="F27" s="45" t="str">
        <f t="shared" si="2"/>
        <v>Računalne usluge</v>
      </c>
      <c r="G27" s="326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19518</v>
      </c>
      <c r="K27" s="224">
        <v>19518</v>
      </c>
      <c r="L27" s="224">
        <v>19518</v>
      </c>
      <c r="M27" s="49"/>
      <c r="N27" s="246" t="str">
        <f>IF(C27="","",'OPĆI DIO'!$C$1)</f>
        <v>1940 SVEUČILIŠTE U ZAGREBU - UČITELJSKI FAKULTET</v>
      </c>
      <c r="O27" s="40" t="str">
        <f t="shared" si="5"/>
        <v>323</v>
      </c>
      <c r="P27" s="40" t="str">
        <f t="shared" si="6"/>
        <v>32</v>
      </c>
      <c r="Q27" s="40" t="str">
        <f t="shared" si="11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2"/>
        <v>32</v>
      </c>
      <c r="AA27" s="40" t="str">
        <f t="shared" si="13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0"/>
        <v>Opći prihodi i primici</v>
      </c>
      <c r="E28" s="50">
        <v>3239</v>
      </c>
      <c r="F28" s="45" t="str">
        <f t="shared" si="2"/>
        <v>Ostale usluge</v>
      </c>
      <c r="G28" s="326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47309</v>
      </c>
      <c r="K28" s="224">
        <v>47309</v>
      </c>
      <c r="L28" s="224">
        <v>47309</v>
      </c>
      <c r="M28" s="49"/>
      <c r="N28" s="246" t="str">
        <f>IF(C28="","",'OPĆI DIO'!$C$1)</f>
        <v>1940 SVEUČILIŠTE U ZAGREBU - UČITELJSKI FAKULTET</v>
      </c>
      <c r="O28" s="40" t="str">
        <f t="shared" si="5"/>
        <v>323</v>
      </c>
      <c r="P28" s="40" t="str">
        <f t="shared" si="6"/>
        <v>32</v>
      </c>
      <c r="Q28" s="40" t="str">
        <f t="shared" si="11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2"/>
        <v>32</v>
      </c>
      <c r="AA28" s="40" t="str">
        <f t="shared" si="13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0"/>
        <v>Opći prihodi i primici</v>
      </c>
      <c r="E29" s="50">
        <v>3241</v>
      </c>
      <c r="F29" s="45" t="str">
        <f t="shared" si="2"/>
        <v>Naknade troškova osobama izvan radnog odnosa</v>
      </c>
      <c r="G29" s="326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20545</v>
      </c>
      <c r="K29" s="224">
        <v>20545</v>
      </c>
      <c r="L29" s="224">
        <v>20545</v>
      </c>
      <c r="M29" s="49"/>
      <c r="N29" s="246" t="str">
        <f>IF(C29="","",'OPĆI DIO'!$C$1)</f>
        <v>1940 SVEUČILIŠTE U ZAGREBU - UČITELJSKI FAKULTET</v>
      </c>
      <c r="O29" s="40" t="str">
        <f t="shared" si="5"/>
        <v>324</v>
      </c>
      <c r="P29" s="40" t="str">
        <f t="shared" si="6"/>
        <v>32</v>
      </c>
      <c r="Q29" s="40" t="str">
        <f t="shared" si="11"/>
        <v>11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2"/>
        <v>32</v>
      </c>
      <c r="AA29" s="40" t="str">
        <f t="shared" si="13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0"/>
        <v>Opći prihodi i primici</v>
      </c>
      <c r="E30" s="50">
        <v>3292</v>
      </c>
      <c r="F30" s="45" t="str">
        <f t="shared" si="2"/>
        <v>Premije osiguranja</v>
      </c>
      <c r="G30" s="326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8013</v>
      </c>
      <c r="K30" s="224">
        <v>8013</v>
      </c>
      <c r="L30" s="224">
        <v>8013</v>
      </c>
      <c r="M30" s="49"/>
      <c r="N30" s="246" t="str">
        <f>IF(C30="","",'OPĆI DIO'!$C$1)</f>
        <v>1940 SVEUČILIŠTE U ZAGREBU - UČITELJSKI FAKULTET</v>
      </c>
      <c r="O30" s="40" t="str">
        <f t="shared" si="5"/>
        <v>329</v>
      </c>
      <c r="P30" s="40" t="str">
        <f t="shared" si="6"/>
        <v>32</v>
      </c>
      <c r="Q30" s="40" t="str">
        <f t="shared" si="11"/>
        <v>11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2"/>
        <v>32</v>
      </c>
      <c r="AA30" s="40" t="str">
        <f t="shared" si="13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0"/>
        <v>Opći prihodi i primici</v>
      </c>
      <c r="E31" s="50">
        <v>3293</v>
      </c>
      <c r="F31" s="45" t="str">
        <f t="shared" si="2"/>
        <v>Reprezentacija</v>
      </c>
      <c r="G31" s="326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32464</v>
      </c>
      <c r="K31" s="224">
        <v>32464</v>
      </c>
      <c r="L31" s="224">
        <v>32464</v>
      </c>
      <c r="M31" s="49"/>
      <c r="N31" s="246" t="str">
        <f>IF(C31="","",'OPĆI DIO'!$C$1)</f>
        <v>1940 SVEUČILIŠTE U ZAGREBU - UČITELJSKI FAKULTET</v>
      </c>
      <c r="O31" s="40" t="str">
        <f t="shared" si="5"/>
        <v>329</v>
      </c>
      <c r="P31" s="40" t="str">
        <f t="shared" si="6"/>
        <v>32</v>
      </c>
      <c r="Q31" s="40" t="str">
        <f t="shared" si="11"/>
        <v>11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2"/>
        <v>32</v>
      </c>
      <c r="AA31" s="40" t="str">
        <f t="shared" si="13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0"/>
        <v>Opći prihodi i primici</v>
      </c>
      <c r="E32" s="50">
        <v>3294</v>
      </c>
      <c r="F32" s="45" t="str">
        <f t="shared" si="2"/>
        <v>Članarine i norme</v>
      </c>
      <c r="G32" s="326" t="s">
        <v>665</v>
      </c>
      <c r="H32" s="45" t="str">
        <f t="shared" si="3"/>
        <v>PROGRAMSKO FINANCIRANJE JAVNIH VISOKIH UČILIŠTA</v>
      </c>
      <c r="I32" s="45" t="str">
        <f t="shared" si="4"/>
        <v>0942</v>
      </c>
      <c r="J32" s="224">
        <v>534</v>
      </c>
      <c r="K32" s="224">
        <v>535</v>
      </c>
      <c r="L32" s="224">
        <v>535</v>
      </c>
      <c r="M32" s="49"/>
      <c r="N32" s="246" t="str">
        <f>IF(C32="","",'OPĆI DIO'!$C$1)</f>
        <v>1940 SVEUČILIŠTE U ZAGREBU - UČITELJSKI FAKULTET</v>
      </c>
      <c r="O32" s="40" t="str">
        <f t="shared" si="5"/>
        <v>329</v>
      </c>
      <c r="P32" s="40" t="str">
        <f t="shared" si="6"/>
        <v>32</v>
      </c>
      <c r="Q32" s="40" t="str">
        <f t="shared" si="11"/>
        <v>11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2"/>
        <v>32</v>
      </c>
      <c r="AA32" s="40" t="str">
        <f t="shared" si="13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0"/>
        <v>Opći prihodi i primici</v>
      </c>
      <c r="E33" s="50">
        <v>3299</v>
      </c>
      <c r="F33" s="45" t="str">
        <f t="shared" si="2"/>
        <v>Ostali nespomenuti rashodi poslovanja</v>
      </c>
      <c r="G33" s="326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33542</v>
      </c>
      <c r="K33" s="224">
        <v>33542</v>
      </c>
      <c r="L33" s="224">
        <v>33542</v>
      </c>
      <c r="M33" s="49"/>
      <c r="N33" s="246" t="str">
        <f>IF(C33="","",'OPĆI DIO'!$C$1)</f>
        <v>1940 SVEUČILIŠTE U ZAGREBU - UČITELJSKI FAKULTET</v>
      </c>
      <c r="O33" s="40" t="str">
        <f t="shared" si="5"/>
        <v>329</v>
      </c>
      <c r="P33" s="40" t="str">
        <f t="shared" si="6"/>
        <v>32</v>
      </c>
      <c r="Q33" s="40" t="str">
        <f t="shared" si="11"/>
        <v>11</v>
      </c>
      <c r="R33" s="40" t="str">
        <f t="shared" si="8"/>
        <v>94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2"/>
        <v>32</v>
      </c>
      <c r="AA33" s="40" t="str">
        <f t="shared" si="13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0"/>
        <v>Opći prihodi i primici</v>
      </c>
      <c r="E34" s="50">
        <v>3431</v>
      </c>
      <c r="F34" s="45" t="str">
        <f t="shared" si="2"/>
        <v>Bankarske usluge i usluge platnog prometa</v>
      </c>
      <c r="G34" s="326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3154</v>
      </c>
      <c r="K34" s="224">
        <v>3154</v>
      </c>
      <c r="L34" s="224">
        <v>3154</v>
      </c>
      <c r="M34" s="49"/>
      <c r="N34" s="246" t="str">
        <f>IF(C34="","",'OPĆI DIO'!$C$1)</f>
        <v>1940 SVEUČILIŠTE U ZAGREBU - UČITELJSKI FAKULTET</v>
      </c>
      <c r="O34" s="40" t="str">
        <f t="shared" si="5"/>
        <v>343</v>
      </c>
      <c r="P34" s="40" t="str">
        <f t="shared" si="6"/>
        <v>34</v>
      </c>
      <c r="Q34" s="40" t="str">
        <f t="shared" si="11"/>
        <v>11</v>
      </c>
      <c r="R34" s="40" t="str">
        <f t="shared" si="8"/>
        <v>94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2"/>
        <v>32</v>
      </c>
      <c r="AA34" s="40" t="str">
        <f t="shared" si="13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0"/>
        <v>Opći prihodi i primici</v>
      </c>
      <c r="E35" s="50">
        <v>3432</v>
      </c>
      <c r="F35" s="45" t="str">
        <f t="shared" si="2"/>
        <v>Negativne tečajne razlike i razlike zbog primjene valutne kl</v>
      </c>
      <c r="G35" s="326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522</v>
      </c>
      <c r="K35" s="224">
        <v>522</v>
      </c>
      <c r="L35" s="224">
        <v>522</v>
      </c>
      <c r="M35" s="49"/>
      <c r="N35" s="246" t="str">
        <f>IF(C35="","",'OPĆI DIO'!$C$1)</f>
        <v>1940 SVEUČILIŠTE U ZAGREBU - UČITELJSKI FAKULTET</v>
      </c>
      <c r="O35" s="40" t="str">
        <f t="shared" si="5"/>
        <v>343</v>
      </c>
      <c r="P35" s="40" t="str">
        <f t="shared" si="6"/>
        <v>34</v>
      </c>
      <c r="Q35" s="40" t="str">
        <f t="shared" si="11"/>
        <v>11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2"/>
        <v>32</v>
      </c>
      <c r="AA35" s="40" t="str">
        <f t="shared" si="13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10"/>
        <v>Opći prihodi i primici</v>
      </c>
      <c r="E36" s="50">
        <v>3433</v>
      </c>
      <c r="F36" s="45" t="str">
        <f t="shared" si="2"/>
        <v>Zatezne kamate</v>
      </c>
      <c r="G36" s="326" t="s">
        <v>665</v>
      </c>
      <c r="H36" s="45" t="str">
        <f t="shared" si="3"/>
        <v>PROGRAMSKO FINANCIRANJE JAVNIH VISOKIH UČILIŠTA</v>
      </c>
      <c r="I36" s="45" t="str">
        <f t="shared" si="4"/>
        <v>0942</v>
      </c>
      <c r="J36" s="224">
        <v>744</v>
      </c>
      <c r="K36" s="224">
        <v>744</v>
      </c>
      <c r="L36" s="224">
        <v>744</v>
      </c>
      <c r="M36" s="49"/>
      <c r="N36" s="246" t="str">
        <f>IF(C36="","",'OPĆI DIO'!$C$1)</f>
        <v>1940 SVEUČILIŠTE U ZAGREBU - UČITELJSKI FAKULTET</v>
      </c>
      <c r="O36" s="40" t="str">
        <f t="shared" si="5"/>
        <v>343</v>
      </c>
      <c r="P36" s="40" t="str">
        <f t="shared" si="6"/>
        <v>34</v>
      </c>
      <c r="Q36" s="40" t="str">
        <f t="shared" si="11"/>
        <v>11</v>
      </c>
      <c r="R36" s="40" t="str">
        <f t="shared" si="8"/>
        <v>94</v>
      </c>
      <c r="S36" s="40" t="str">
        <f t="shared" si="9"/>
        <v>3</v>
      </c>
      <c r="W36" s="40">
        <v>3294</v>
      </c>
      <c r="X36" s="40" t="s">
        <v>84</v>
      </c>
      <c r="Z36" s="204" t="str">
        <f t="shared" si="12"/>
        <v>32</v>
      </c>
      <c r="AA36" s="40" t="str">
        <f t="shared" si="13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10"/>
        <v>Opći prihodi i primici</v>
      </c>
      <c r="E37" s="50">
        <v>3721</v>
      </c>
      <c r="F37" s="45" t="str">
        <f t="shared" si="2"/>
        <v>Naknade građanima i kućanstvima u novcu</v>
      </c>
      <c r="G37" s="326" t="s">
        <v>665</v>
      </c>
      <c r="H37" s="45" t="str">
        <f t="shared" si="3"/>
        <v>PROGRAMSKO FINANCIRANJE JAVNIH VISOKIH UČILIŠTA</v>
      </c>
      <c r="I37" s="45" t="str">
        <f t="shared" si="4"/>
        <v>0942</v>
      </c>
      <c r="J37" s="224">
        <v>13355</v>
      </c>
      <c r="K37" s="224">
        <v>13355</v>
      </c>
      <c r="L37" s="224">
        <v>13355</v>
      </c>
      <c r="M37" s="49"/>
      <c r="N37" s="246" t="str">
        <f>IF(C37="","",'OPĆI DIO'!$C$1)</f>
        <v>1940 SVEUČILIŠTE U ZAGREBU - UČITELJSKI FAKULTET</v>
      </c>
      <c r="O37" s="40" t="str">
        <f t="shared" si="5"/>
        <v>372</v>
      </c>
      <c r="P37" s="40" t="str">
        <f t="shared" si="6"/>
        <v>37</v>
      </c>
      <c r="Q37" s="40" t="str">
        <f t="shared" si="11"/>
        <v>11</v>
      </c>
      <c r="R37" s="40" t="str">
        <f t="shared" si="8"/>
        <v>94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2"/>
        <v>32</v>
      </c>
      <c r="AA37" s="40" t="str">
        <f t="shared" si="13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10"/>
        <v>Opći prihodi i primici</v>
      </c>
      <c r="E38" s="50">
        <v>4221</v>
      </c>
      <c r="F38" s="45" t="str">
        <f t="shared" si="2"/>
        <v>Uredska oprema i namještaj</v>
      </c>
      <c r="G38" s="326" t="s">
        <v>665</v>
      </c>
      <c r="H38" s="45" t="str">
        <f t="shared" si="3"/>
        <v>PROGRAMSKO FINANCIRANJE JAVNIH VISOKIH UČILIŠTA</v>
      </c>
      <c r="I38" s="45" t="str">
        <f t="shared" si="4"/>
        <v>0942</v>
      </c>
      <c r="J38" s="224">
        <v>17121</v>
      </c>
      <c r="K38" s="224">
        <v>17121</v>
      </c>
      <c r="L38" s="224">
        <v>17121</v>
      </c>
      <c r="M38" s="49"/>
      <c r="N38" s="246" t="str">
        <f>IF(C38="","",'OPĆI DIO'!$C$1)</f>
        <v>1940 SVEUČILIŠTE U ZAGREBU - UČITELJSKI FAKULTET</v>
      </c>
      <c r="O38" s="40" t="str">
        <f t="shared" si="5"/>
        <v>422</v>
      </c>
      <c r="P38" s="40" t="str">
        <f t="shared" si="6"/>
        <v>42</v>
      </c>
      <c r="Q38" s="40" t="str">
        <f t="shared" si="11"/>
        <v>11</v>
      </c>
      <c r="R38" s="40" t="str">
        <f t="shared" si="8"/>
        <v>94</v>
      </c>
      <c r="S38" s="40" t="str">
        <f t="shared" si="9"/>
        <v>4</v>
      </c>
      <c r="W38" s="40">
        <v>3296</v>
      </c>
      <c r="X38" s="40" t="s">
        <v>147</v>
      </c>
      <c r="Z38" s="204" t="str">
        <f t="shared" si="12"/>
        <v>32</v>
      </c>
      <c r="AA38" s="40" t="str">
        <f t="shared" si="13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11</v>
      </c>
      <c r="D39" s="45" t="str">
        <f t="shared" si="10"/>
        <v>Opći prihodi i primici</v>
      </c>
      <c r="E39" s="50">
        <v>4222</v>
      </c>
      <c r="F39" s="45" t="str">
        <f t="shared" si="2"/>
        <v>Komunikacijska oprema</v>
      </c>
      <c r="G39" s="326" t="s">
        <v>665</v>
      </c>
      <c r="H39" s="45" t="str">
        <f t="shared" si="3"/>
        <v>PROGRAMSKO FINANCIRANJE JAVNIH VISOKIH UČILIŠTA</v>
      </c>
      <c r="I39" s="45" t="str">
        <f t="shared" si="4"/>
        <v>0942</v>
      </c>
      <c r="J39" s="224">
        <v>5306</v>
      </c>
      <c r="K39" s="224">
        <v>5306</v>
      </c>
      <c r="L39" s="224">
        <v>5306</v>
      </c>
      <c r="M39" s="49"/>
      <c r="N39" s="246" t="str">
        <f>IF(C39="","",'OPĆI DIO'!$C$1)</f>
        <v>1940 SVEUČILIŠTE U ZAGREBU - UČITELJSKI FAKULTET</v>
      </c>
      <c r="O39" s="40" t="str">
        <f t="shared" si="5"/>
        <v>422</v>
      </c>
      <c r="P39" s="40" t="str">
        <f t="shared" si="6"/>
        <v>42</v>
      </c>
      <c r="Q39" s="40" t="str">
        <f t="shared" si="11"/>
        <v>11</v>
      </c>
      <c r="R39" s="40" t="str">
        <f t="shared" si="8"/>
        <v>94</v>
      </c>
      <c r="S39" s="40" t="str">
        <f t="shared" si="9"/>
        <v>4</v>
      </c>
      <c r="W39" s="40">
        <v>3299</v>
      </c>
      <c r="X39" s="40" t="s">
        <v>56</v>
      </c>
      <c r="Z39" s="204" t="str">
        <f t="shared" si="12"/>
        <v>32</v>
      </c>
      <c r="AA39" s="40" t="str">
        <f t="shared" si="13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11</v>
      </c>
      <c r="D40" s="45" t="str">
        <f t="shared" si="10"/>
        <v>Opći prihodi i primici</v>
      </c>
      <c r="E40" s="50">
        <v>3111</v>
      </c>
      <c r="F40" s="45" t="str">
        <f t="shared" si="2"/>
        <v>Plaće za redovan rad</v>
      </c>
      <c r="G40" s="326" t="s">
        <v>1432</v>
      </c>
      <c r="H40" s="45" t="str">
        <f t="shared" si="3"/>
        <v>PRAVOMOĆNE SUDSKE PRESUDE</v>
      </c>
      <c r="I40" s="45" t="str">
        <f t="shared" si="4"/>
        <v>0942</v>
      </c>
      <c r="J40" s="224">
        <v>83802</v>
      </c>
      <c r="K40" s="224">
        <v>0</v>
      </c>
      <c r="L40" s="224">
        <v>0</v>
      </c>
      <c r="M40" s="49"/>
      <c r="N40" s="246" t="str">
        <f>IF(C40="","",'OPĆI DIO'!$C$1)</f>
        <v>1940 SVEUČILIŠTE U ZAGREBU - UČITELJSKI FAKULTET</v>
      </c>
      <c r="O40" s="40" t="str">
        <f t="shared" si="5"/>
        <v>311</v>
      </c>
      <c r="P40" s="40" t="str">
        <f t="shared" si="6"/>
        <v>31</v>
      </c>
      <c r="Q40" s="40" t="str">
        <f t="shared" si="11"/>
        <v>11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2"/>
        <v>34</v>
      </c>
      <c r="AA40" s="40" t="str">
        <f t="shared" si="13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0"/>
        <v>Vlastiti prihodi</v>
      </c>
      <c r="E41" s="50">
        <v>3111</v>
      </c>
      <c r="F41" s="45" t="str">
        <f t="shared" si="2"/>
        <v>Plaće za redovan rad</v>
      </c>
      <c r="G41" s="82" t="s">
        <v>144</v>
      </c>
      <c r="H41" s="45" t="str">
        <f t="shared" si="3"/>
        <v>REDOVNA DJELATNOST SVEUČILIŠTA U ZAGREBU (IZ EVIDENCIJSKIH PRIHODA)</v>
      </c>
      <c r="I41" s="45" t="str">
        <f t="shared" si="4"/>
        <v>0942</v>
      </c>
      <c r="J41" s="224">
        <v>51098</v>
      </c>
      <c r="K41" s="224">
        <v>52682</v>
      </c>
      <c r="L41" s="224">
        <v>54315</v>
      </c>
      <c r="M41" s="49"/>
      <c r="N41" s="246" t="str">
        <f>IF(C41="","",'OPĆI DIO'!$C$1)</f>
        <v>1940 SVEUČILIŠTE U ZAGREBU - UČITELJSKI FAKULTET</v>
      </c>
      <c r="O41" s="40" t="str">
        <f t="shared" si="5"/>
        <v>311</v>
      </c>
      <c r="P41" s="40" t="str">
        <f t="shared" si="6"/>
        <v>31</v>
      </c>
      <c r="Q41" s="40" t="str">
        <f t="shared" si="11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2"/>
        <v>34</v>
      </c>
      <c r="AA41" s="40" t="str">
        <f t="shared" si="13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3121</v>
      </c>
      <c r="F42" s="45" t="str">
        <f t="shared" si="2"/>
        <v>Ostali rashodi za zaposlene</v>
      </c>
      <c r="G42" s="82" t="s">
        <v>144</v>
      </c>
      <c r="H42" s="45" t="str">
        <f t="shared" si="3"/>
        <v>REDOVNA DJELATNOST SVEUČILIŠTA U ZAGREBU (IZ EVIDENCIJSKIH PRIHODA)</v>
      </c>
      <c r="I42" s="45" t="str">
        <f t="shared" si="4"/>
        <v>0942</v>
      </c>
      <c r="J42" s="224">
        <v>2787</v>
      </c>
      <c r="K42" s="224">
        <v>2874</v>
      </c>
      <c r="L42" s="224">
        <v>2963</v>
      </c>
      <c r="M42" s="49"/>
      <c r="N42" s="246" t="str">
        <f>IF(C42="","",'OPĆI DIO'!$C$1)</f>
        <v>1940 SVEUČILIŠTE U ZAGREBU - UČITELJSKI FAKULTET</v>
      </c>
      <c r="O42" s="40" t="str">
        <f t="shared" si="5"/>
        <v>312</v>
      </c>
      <c r="P42" s="40" t="str">
        <f t="shared" si="6"/>
        <v>31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4">LEFT(W42,2)</f>
        <v>34</v>
      </c>
      <c r="AA42" s="40" t="str">
        <f t="shared" ref="AA42:AA73" si="15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3132</v>
      </c>
      <c r="F43" s="45" t="str">
        <f t="shared" si="2"/>
        <v>Doprinosi za obvezno zdravstveno osiguranje</v>
      </c>
      <c r="G43" s="82" t="s">
        <v>144</v>
      </c>
      <c r="H43" s="45" t="str">
        <f t="shared" si="3"/>
        <v>REDOVNA DJELATNOST SVEUČILIŠTA U ZAGREBU (IZ EVIDENCIJSKIH PRIHODA)</v>
      </c>
      <c r="I43" s="45" t="str">
        <f t="shared" si="4"/>
        <v>0942</v>
      </c>
      <c r="J43" s="224">
        <v>8431</v>
      </c>
      <c r="K43" s="224">
        <v>8693</v>
      </c>
      <c r="L43" s="224">
        <v>8962</v>
      </c>
      <c r="M43" s="49"/>
      <c r="N43" s="246" t="str">
        <f>IF(C43="","",'OPĆI DIO'!$C$1)</f>
        <v>1940 SVEUČILIŠTE U ZAGREBU - UČITELJSKI FAKULTET</v>
      </c>
      <c r="O43" s="40" t="str">
        <f t="shared" si="5"/>
        <v>313</v>
      </c>
      <c r="P43" s="40" t="str">
        <f t="shared" si="6"/>
        <v>31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4"/>
        <v>34</v>
      </c>
      <c r="AA43" s="40" t="str">
        <f t="shared" si="15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3211</v>
      </c>
      <c r="F44" s="45" t="str">
        <f t="shared" si="2"/>
        <v>Službena putovanja</v>
      </c>
      <c r="G44" s="82" t="s">
        <v>144</v>
      </c>
      <c r="H44" s="45" t="str">
        <f t="shared" si="3"/>
        <v>REDOVNA DJELATNOST SVEUČILIŠTA U ZAGREBU (IZ EVIDENCIJSKIH PRIHODA)</v>
      </c>
      <c r="I44" s="45" t="str">
        <f t="shared" si="4"/>
        <v>0942</v>
      </c>
      <c r="J44" s="224">
        <v>283</v>
      </c>
      <c r="K44" s="224">
        <v>292</v>
      </c>
      <c r="L44" s="224">
        <v>301</v>
      </c>
      <c r="M44" s="49"/>
      <c r="N44" s="246" t="str">
        <f>IF(C44="","",'OPĆI DIO'!$C$1)</f>
        <v>1940 SVEUČILIŠTE U ZAGREBU - UČITELJSKI FAKULTET</v>
      </c>
      <c r="O44" s="40" t="str">
        <f t="shared" si="5"/>
        <v>321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4"/>
        <v>34</v>
      </c>
      <c r="AA44" s="40" t="str">
        <f t="shared" si="15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3212</v>
      </c>
      <c r="F45" s="45" t="str">
        <f t="shared" si="2"/>
        <v>Naknade za prijevoz, za rad na terenu i odvojeni život</v>
      </c>
      <c r="G45" s="82" t="s">
        <v>144</v>
      </c>
      <c r="H45" s="45" t="str">
        <f t="shared" si="3"/>
        <v>REDOVNA DJELATNOST SVEUČILIŠTA U ZAGREBU (IZ EVIDENCIJSKIH PRIHODA)</v>
      </c>
      <c r="I45" s="45" t="str">
        <f t="shared" si="4"/>
        <v>0942</v>
      </c>
      <c r="J45" s="224">
        <v>93</v>
      </c>
      <c r="K45" s="224">
        <v>96</v>
      </c>
      <c r="L45" s="224">
        <v>99</v>
      </c>
      <c r="M45" s="49"/>
      <c r="N45" s="246" t="str">
        <f>IF(C45="","",'OPĆI DIO'!$C$1)</f>
        <v>1940 SVEUČILIŠTE U ZAGREBU - UČITELJSKI FAKULTET</v>
      </c>
      <c r="O45" s="40" t="str">
        <f t="shared" si="5"/>
        <v>321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4"/>
        <v>34</v>
      </c>
      <c r="AA45" s="40" t="str">
        <f t="shared" si="15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3213</v>
      </c>
      <c r="F46" s="45" t="str">
        <f t="shared" si="2"/>
        <v>Stručno usavršavanje zaposlenika</v>
      </c>
      <c r="G46" s="82" t="s">
        <v>144</v>
      </c>
      <c r="H46" s="45" t="str">
        <f t="shared" si="3"/>
        <v>REDOVNA DJELATNOST SVEUČILIŠTA U ZAGREBU (IZ EVIDENCIJSKIH PRIHODA)</v>
      </c>
      <c r="I46" s="45" t="str">
        <f t="shared" si="4"/>
        <v>0942</v>
      </c>
      <c r="J46" s="224">
        <v>1919</v>
      </c>
      <c r="K46" s="224">
        <v>1978</v>
      </c>
      <c r="L46" s="224">
        <v>2039</v>
      </c>
      <c r="M46" s="49"/>
      <c r="N46" s="246" t="str">
        <f>IF(C46="","",'OPĆI DIO'!$C$1)</f>
        <v>1940 SVEUČILIŠTE U ZAGREBU - UČITELJSKI FAKULTET</v>
      </c>
      <c r="O46" s="40" t="str">
        <f t="shared" si="5"/>
        <v>321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4"/>
        <v>34</v>
      </c>
      <c r="AA46" s="40" t="str">
        <f t="shared" si="15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3214</v>
      </c>
      <c r="F47" s="45" t="str">
        <f t="shared" si="2"/>
        <v>Ostale naknade troškova zaposlenima</v>
      </c>
      <c r="G47" s="82" t="s">
        <v>144</v>
      </c>
      <c r="H47" s="45" t="str">
        <f t="shared" si="3"/>
        <v>REDOVNA DJELATNOST SVEUČILIŠTA U ZAGREBU (IZ EVIDENCIJSKIH PRIHODA)</v>
      </c>
      <c r="I47" s="45" t="str">
        <f t="shared" si="4"/>
        <v>0942</v>
      </c>
      <c r="J47" s="224">
        <v>1858</v>
      </c>
      <c r="K47" s="224">
        <v>1916</v>
      </c>
      <c r="L47" s="224">
        <v>1975</v>
      </c>
      <c r="M47" s="49"/>
      <c r="N47" s="246" t="str">
        <f>IF(C47="","",'OPĆI DIO'!$C$1)</f>
        <v>1940 SVEUČILIŠTE U ZAGREBU - UČITELJSKI FAKULTET</v>
      </c>
      <c r="O47" s="40" t="str">
        <f t="shared" si="5"/>
        <v>321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4"/>
        <v>34</v>
      </c>
      <c r="AA47" s="40" t="str">
        <f t="shared" si="15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3221</v>
      </c>
      <c r="F48" s="45" t="str">
        <f t="shared" si="2"/>
        <v>Uredski materijal i ostali materijalni rashodi</v>
      </c>
      <c r="G48" s="82" t="s">
        <v>144</v>
      </c>
      <c r="H48" s="45" t="str">
        <f t="shared" si="3"/>
        <v>REDOVNA DJELATNOST SVEUČILIŠTA U ZAGREBU (IZ EVIDENCIJSKIH PRIHODA)</v>
      </c>
      <c r="I48" s="45" t="str">
        <f t="shared" si="4"/>
        <v>0942</v>
      </c>
      <c r="J48" s="224">
        <v>4645</v>
      </c>
      <c r="K48" s="224">
        <v>4789</v>
      </c>
      <c r="L48" s="224">
        <v>4938</v>
      </c>
      <c r="M48" s="49"/>
      <c r="N48" s="246" t="str">
        <f>IF(C48="","",'OPĆI DIO'!$C$1)</f>
        <v>1940 SVEUČILIŠTE U ZAGREBU - UČITELJSKI FAKULTET</v>
      </c>
      <c r="O48" s="40" t="str">
        <f t="shared" si="5"/>
        <v>322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4"/>
        <v>35</v>
      </c>
      <c r="AA48" s="40" t="str">
        <f t="shared" si="15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3222</v>
      </c>
      <c r="F49" s="45" t="str">
        <f t="shared" si="2"/>
        <v>Materijal i sirovine</v>
      </c>
      <c r="G49" s="82" t="s">
        <v>144</v>
      </c>
      <c r="H49" s="45" t="str">
        <f t="shared" si="3"/>
        <v>REDOVNA DJELATNOST SVEUČILIŠTA U ZAGREBU (IZ EVIDENCIJSKIH PRIHODA)</v>
      </c>
      <c r="I49" s="45" t="str">
        <f t="shared" si="4"/>
        <v>0942</v>
      </c>
      <c r="J49" s="224">
        <v>2601</v>
      </c>
      <c r="K49" s="224">
        <v>2682</v>
      </c>
      <c r="L49" s="224">
        <v>2765</v>
      </c>
      <c r="M49" s="49"/>
      <c r="N49" s="246" t="str">
        <f>IF(C49="","",'OPĆI DIO'!$C$1)</f>
        <v>1940 SVEUČILIŠTE U ZAGREBU - UČITELJSKI FAKULTET</v>
      </c>
      <c r="O49" s="40" t="str">
        <f t="shared" si="5"/>
        <v>322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4"/>
        <v>35</v>
      </c>
      <c r="AA49" s="40" t="str">
        <f t="shared" si="15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3223</v>
      </c>
      <c r="F50" s="45" t="str">
        <f t="shared" si="2"/>
        <v>Energija</v>
      </c>
      <c r="G50" s="82" t="s">
        <v>144</v>
      </c>
      <c r="H50" s="45" t="str">
        <f t="shared" si="3"/>
        <v>REDOVNA DJELATNOST SVEUČILIŠTA U ZAGREBU (IZ EVIDENCIJSKIH PRIHODA)</v>
      </c>
      <c r="I50" s="45" t="str">
        <f t="shared" si="4"/>
        <v>0942</v>
      </c>
      <c r="J50" s="224">
        <v>18581</v>
      </c>
      <c r="K50" s="224">
        <v>19157</v>
      </c>
      <c r="L50" s="224">
        <v>19751</v>
      </c>
      <c r="M50" s="49"/>
      <c r="N50" s="246" t="str">
        <f>IF(C50="","",'OPĆI DIO'!$C$1)</f>
        <v>1940 SVEUČILIŠTE U ZAGREBU - UČITELJSKI FAKULTET</v>
      </c>
      <c r="O50" s="40" t="str">
        <f t="shared" si="5"/>
        <v>322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4"/>
        <v>35</v>
      </c>
      <c r="AA50" s="40" t="str">
        <f t="shared" si="15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3224</v>
      </c>
      <c r="F51" s="45" t="str">
        <f t="shared" si="2"/>
        <v>Materijal i dijelovi za tekuće i investicijsko održavanje</v>
      </c>
      <c r="G51" s="82" t="s">
        <v>144</v>
      </c>
      <c r="H51" s="45" t="str">
        <f t="shared" si="3"/>
        <v>REDOVNA DJELATNOST SVEUČILIŠTA U ZAGREBU (IZ EVIDENCIJSKIH PRIHODA)</v>
      </c>
      <c r="I51" s="45" t="str">
        <f t="shared" si="4"/>
        <v>0942</v>
      </c>
      <c r="J51" s="224">
        <v>1115</v>
      </c>
      <c r="K51" s="224">
        <v>1149</v>
      </c>
      <c r="L51" s="224">
        <v>1185</v>
      </c>
      <c r="M51" s="49"/>
      <c r="N51" s="246" t="str">
        <f>IF(C51="","",'OPĆI DIO'!$C$1)</f>
        <v>1940 SVEUČILIŠTE U ZAGREBU - UČITELJSKI FAKULTET</v>
      </c>
      <c r="O51" s="40" t="str">
        <f t="shared" si="5"/>
        <v>322</v>
      </c>
      <c r="P51" s="40" t="str">
        <f t="shared" si="6"/>
        <v>32</v>
      </c>
      <c r="Q51" s="40" t="str">
        <f t="shared" si="7"/>
        <v>31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4"/>
        <v>35</v>
      </c>
      <c r="AA51" s="40" t="str">
        <f t="shared" si="15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3225</v>
      </c>
      <c r="F52" s="45" t="str">
        <f t="shared" si="2"/>
        <v>Sitni inventar i auto gume</v>
      </c>
      <c r="G52" s="82" t="s">
        <v>144</v>
      </c>
      <c r="H52" s="45" t="str">
        <f t="shared" si="3"/>
        <v>REDOVNA DJELATNOST SVEUČILIŠTA U ZAGREBU (IZ EVIDENCIJSKIH PRIHODA)</v>
      </c>
      <c r="I52" s="45" t="str">
        <f t="shared" si="4"/>
        <v>0942</v>
      </c>
      <c r="J52" s="224">
        <v>929</v>
      </c>
      <c r="K52" s="224">
        <v>958</v>
      </c>
      <c r="L52" s="224">
        <v>988</v>
      </c>
      <c r="M52" s="49"/>
      <c r="N52" s="246" t="str">
        <f>IF(C52="","",'OPĆI DIO'!$C$1)</f>
        <v>1940 SVEUČILIŠTE U ZAGREBU - UČITELJSKI FAKULTET</v>
      </c>
      <c r="O52" s="40" t="str">
        <f t="shared" si="5"/>
        <v>322</v>
      </c>
      <c r="P52" s="40" t="str">
        <f t="shared" si="6"/>
        <v>32</v>
      </c>
      <c r="Q52" s="40" t="str">
        <f t="shared" si="7"/>
        <v>31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4"/>
        <v>36</v>
      </c>
      <c r="AA52" s="40" t="str">
        <f t="shared" si="15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1"/>
        <v>Vlastiti prihodi</v>
      </c>
      <c r="E53" s="50">
        <v>3231</v>
      </c>
      <c r="F53" s="45" t="str">
        <f t="shared" si="2"/>
        <v>Usluge telefona, pošte i prijevoza</v>
      </c>
      <c r="G53" s="82" t="s">
        <v>144</v>
      </c>
      <c r="H53" s="45" t="str">
        <f t="shared" si="3"/>
        <v>REDOVNA DJELATNOST SVEUČILIŠTA U ZAGREBU (IZ EVIDENCIJSKIH PRIHODA)</v>
      </c>
      <c r="I53" s="45" t="str">
        <f t="shared" si="4"/>
        <v>0942</v>
      </c>
      <c r="J53" s="224">
        <v>3717</v>
      </c>
      <c r="K53" s="224">
        <v>3831</v>
      </c>
      <c r="L53" s="224">
        <v>3950</v>
      </c>
      <c r="M53" s="49"/>
      <c r="N53" s="246" t="str">
        <f>IF(C53="","",'OPĆI DIO'!$C$1)</f>
        <v>1940 SVEUČILIŠTE U ZAGREBU - UČITELJSKI FAKULTET</v>
      </c>
      <c r="O53" s="40" t="str">
        <f t="shared" si="5"/>
        <v>323</v>
      </c>
      <c r="P53" s="40" t="str">
        <f t="shared" si="6"/>
        <v>32</v>
      </c>
      <c r="Q53" s="40" t="str">
        <f t="shared" si="7"/>
        <v>31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4"/>
        <v>36</v>
      </c>
      <c r="AA53" s="40" t="str">
        <f t="shared" si="15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1"/>
        <v>Vlastiti prihodi</v>
      </c>
      <c r="E54" s="50">
        <v>3232</v>
      </c>
      <c r="F54" s="45" t="str">
        <f t="shared" si="2"/>
        <v>Usluge tekućeg i investicijskog održavanja</v>
      </c>
      <c r="G54" s="82" t="s">
        <v>144</v>
      </c>
      <c r="H54" s="45" t="str">
        <f t="shared" si="3"/>
        <v>REDOVNA DJELATNOST SVEUČILIŠTA U ZAGREBU (IZ EVIDENCIJSKIH PRIHODA)</v>
      </c>
      <c r="I54" s="45" t="str">
        <f t="shared" si="4"/>
        <v>0942</v>
      </c>
      <c r="J54" s="224">
        <v>14057</v>
      </c>
      <c r="K54" s="224">
        <v>14492</v>
      </c>
      <c r="L54" s="224">
        <v>14942</v>
      </c>
      <c r="M54" s="49"/>
      <c r="N54" s="246" t="str">
        <f>IF(C54="","",'OPĆI DIO'!$C$1)</f>
        <v>1940 SVEUČILIŠTE U ZAGREBU - UČITELJSKI FAKULTET</v>
      </c>
      <c r="O54" s="40" t="str">
        <f t="shared" si="5"/>
        <v>323</v>
      </c>
      <c r="P54" s="40" t="str">
        <f t="shared" si="6"/>
        <v>32</v>
      </c>
      <c r="Q54" s="40" t="str">
        <f t="shared" si="7"/>
        <v>31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4"/>
        <v>36</v>
      </c>
      <c r="AA54" s="40" t="str">
        <f t="shared" si="15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1"/>
        <v>Vlastiti prihodi</v>
      </c>
      <c r="E55" s="50">
        <v>3233</v>
      </c>
      <c r="F55" s="45" t="str">
        <f t="shared" si="2"/>
        <v>Usluge promidžbe i informiranja</v>
      </c>
      <c r="G55" s="82" t="s">
        <v>144</v>
      </c>
      <c r="H55" s="45" t="str">
        <f t="shared" si="3"/>
        <v>REDOVNA DJELATNOST SVEUČILIŠTA U ZAGREBU (IZ EVIDENCIJSKIH PRIHODA)</v>
      </c>
      <c r="I55" s="45" t="str">
        <f t="shared" si="4"/>
        <v>0942</v>
      </c>
      <c r="J55" s="224">
        <v>5110</v>
      </c>
      <c r="K55" s="224">
        <v>5268</v>
      </c>
      <c r="L55" s="224">
        <v>5432</v>
      </c>
      <c r="M55" s="49"/>
      <c r="N55" s="246" t="str">
        <f>IF(C55="","",'OPĆI DIO'!$C$1)</f>
        <v>1940 SVEUČILIŠTE U ZAGREBU - UČITELJSKI FAKULTET</v>
      </c>
      <c r="O55" s="40" t="str">
        <f t="shared" si="5"/>
        <v>323</v>
      </c>
      <c r="P55" s="40" t="str">
        <f t="shared" si="6"/>
        <v>32</v>
      </c>
      <c r="Q55" s="40" t="str">
        <f t="shared" si="7"/>
        <v>31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4"/>
        <v>36</v>
      </c>
      <c r="AA55" s="40" t="str">
        <f t="shared" si="15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31</v>
      </c>
      <c r="D56" s="45" t="str">
        <f t="shared" si="1"/>
        <v>Vlastiti prihodi</v>
      </c>
      <c r="E56" s="50">
        <v>3234</v>
      </c>
      <c r="F56" s="45" t="str">
        <f t="shared" si="2"/>
        <v>Komunalne usluge</v>
      </c>
      <c r="G56" s="82" t="s">
        <v>144</v>
      </c>
      <c r="H56" s="45" t="str">
        <f t="shared" si="3"/>
        <v>REDOVNA DJELATNOST SVEUČILIŠTA U ZAGREBU (IZ EVIDENCIJSKIH PRIHODA)</v>
      </c>
      <c r="I56" s="45" t="str">
        <f t="shared" si="4"/>
        <v>0942</v>
      </c>
      <c r="J56" s="224">
        <v>929</v>
      </c>
      <c r="K56" s="224">
        <v>958</v>
      </c>
      <c r="L56" s="224">
        <v>988</v>
      </c>
      <c r="M56" s="49"/>
      <c r="N56" s="246" t="str">
        <f>IF(C56="","",'OPĆI DIO'!$C$1)</f>
        <v>1940 SVEUČILIŠTE U ZAGREBU - UČITELJSKI FAKULTET</v>
      </c>
      <c r="O56" s="40" t="str">
        <f t="shared" si="5"/>
        <v>323</v>
      </c>
      <c r="P56" s="40" t="str">
        <f t="shared" si="6"/>
        <v>32</v>
      </c>
      <c r="Q56" s="40" t="str">
        <f t="shared" si="7"/>
        <v>31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4"/>
        <v>36</v>
      </c>
      <c r="AA56" s="40" t="str">
        <f t="shared" si="15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31</v>
      </c>
      <c r="D57" s="45" t="str">
        <f t="shared" si="1"/>
        <v>Vlastiti prihodi</v>
      </c>
      <c r="E57" s="50">
        <v>3235</v>
      </c>
      <c r="F57" s="45" t="str">
        <f t="shared" si="2"/>
        <v>Zakupnine i najamnine</v>
      </c>
      <c r="G57" s="82" t="s">
        <v>144</v>
      </c>
      <c r="H57" s="45" t="str">
        <f t="shared" si="3"/>
        <v>REDOVNA DJELATNOST SVEUČILIŠTA U ZAGREBU (IZ EVIDENCIJSKIH PRIHODA)</v>
      </c>
      <c r="I57" s="45" t="str">
        <f t="shared" si="4"/>
        <v>0942</v>
      </c>
      <c r="J57" s="224">
        <v>1858</v>
      </c>
      <c r="K57" s="224">
        <v>1916</v>
      </c>
      <c r="L57" s="224">
        <v>1975</v>
      </c>
      <c r="M57" s="49"/>
      <c r="N57" s="246" t="str">
        <f>IF(C57="","",'OPĆI DIO'!$C$1)</f>
        <v>1940 SVEUČILIŠTE U ZAGREBU - UČITELJSKI FAKULTET</v>
      </c>
      <c r="O57" s="40" t="str">
        <f t="shared" si="5"/>
        <v>323</v>
      </c>
      <c r="P57" s="40" t="str">
        <f t="shared" si="6"/>
        <v>32</v>
      </c>
      <c r="Q57" s="40" t="str">
        <f t="shared" si="7"/>
        <v>31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4"/>
        <v>36</v>
      </c>
      <c r="AA57" s="40" t="str">
        <f t="shared" si="15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31</v>
      </c>
      <c r="D58" s="45" t="str">
        <f t="shared" si="1"/>
        <v>Vlastiti prihodi</v>
      </c>
      <c r="E58" s="50">
        <v>3237</v>
      </c>
      <c r="F58" s="45" t="str">
        <f t="shared" si="2"/>
        <v>Intelektualne i osobne usluge</v>
      </c>
      <c r="G58" s="82" t="s">
        <v>144</v>
      </c>
      <c r="H58" s="45" t="str">
        <f t="shared" si="3"/>
        <v>REDOVNA DJELATNOST SVEUČILIŠTA U ZAGREBU (IZ EVIDENCIJSKIH PRIHODA)</v>
      </c>
      <c r="I58" s="45" t="str">
        <f t="shared" si="4"/>
        <v>0942</v>
      </c>
      <c r="J58" s="224">
        <v>15130</v>
      </c>
      <c r="K58" s="224">
        <v>15599</v>
      </c>
      <c r="L58" s="224">
        <v>16082</v>
      </c>
      <c r="M58" s="49"/>
      <c r="N58" s="246" t="str">
        <f>IF(C58="","",'OPĆI DIO'!$C$1)</f>
        <v>1940 SVEUČILIŠTE U ZAGREBU - UČITELJSKI FAKULTET</v>
      </c>
      <c r="O58" s="40" t="str">
        <f t="shared" si="5"/>
        <v>323</v>
      </c>
      <c r="P58" s="40" t="str">
        <f t="shared" si="6"/>
        <v>32</v>
      </c>
      <c r="Q58" s="40" t="str">
        <f t="shared" si="7"/>
        <v>31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4"/>
        <v>36</v>
      </c>
      <c r="AA58" s="40" t="str">
        <f t="shared" si="15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31</v>
      </c>
      <c r="D59" s="45" t="str">
        <f t="shared" si="1"/>
        <v>Vlastiti prihodi</v>
      </c>
      <c r="E59" s="50">
        <v>3238</v>
      </c>
      <c r="F59" s="45" t="str">
        <f t="shared" si="2"/>
        <v>Računalne usluge</v>
      </c>
      <c r="G59" s="82" t="s">
        <v>144</v>
      </c>
      <c r="H59" s="45" t="str">
        <f t="shared" si="3"/>
        <v>REDOVNA DJELATNOST SVEUČILIŠTA U ZAGREBU (IZ EVIDENCIJSKIH PRIHODA)</v>
      </c>
      <c r="I59" s="45" t="str">
        <f t="shared" si="4"/>
        <v>0942</v>
      </c>
      <c r="J59" s="224">
        <v>465</v>
      </c>
      <c r="K59" s="224">
        <v>479</v>
      </c>
      <c r="L59" s="224">
        <v>494</v>
      </c>
      <c r="M59" s="49"/>
      <c r="N59" s="246" t="str">
        <f>IF(C59="","",'OPĆI DIO'!$C$1)</f>
        <v>1940 SVEUČILIŠTE U ZAGREBU - UČITELJSKI FAKULTET</v>
      </c>
      <c r="O59" s="40" t="str">
        <f t="shared" si="5"/>
        <v>323</v>
      </c>
      <c r="P59" s="40" t="str">
        <f t="shared" si="6"/>
        <v>32</v>
      </c>
      <c r="Q59" s="40" t="str">
        <f t="shared" si="7"/>
        <v>31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4"/>
        <v>36</v>
      </c>
      <c r="AA59" s="40" t="str">
        <f t="shared" si="15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31</v>
      </c>
      <c r="D60" s="45" t="str">
        <f t="shared" si="1"/>
        <v>Vlastiti prihodi</v>
      </c>
      <c r="E60" s="50">
        <v>3239</v>
      </c>
      <c r="F60" s="45" t="str">
        <f t="shared" si="2"/>
        <v>Ostale usluge</v>
      </c>
      <c r="G60" s="82" t="s">
        <v>144</v>
      </c>
      <c r="H60" s="45" t="str">
        <f t="shared" si="3"/>
        <v>REDOVNA DJELATNOST SVEUČILIŠTA U ZAGREBU (IZ EVIDENCIJSKIH PRIHODA)</v>
      </c>
      <c r="I60" s="45" t="str">
        <f t="shared" si="4"/>
        <v>0942</v>
      </c>
      <c r="J60" s="224">
        <v>14865</v>
      </c>
      <c r="K60" s="224">
        <v>15326</v>
      </c>
      <c r="L60" s="224">
        <v>15801</v>
      </c>
      <c r="M60" s="49"/>
      <c r="N60" s="246" t="str">
        <f>IF(C60="","",'OPĆI DIO'!$C$1)</f>
        <v>1940 SVEUČILIŠTE U ZAGREBU - UČITELJSKI FAKULTET</v>
      </c>
      <c r="O60" s="40" t="str">
        <f t="shared" si="5"/>
        <v>323</v>
      </c>
      <c r="P60" s="40" t="str">
        <f t="shared" si="6"/>
        <v>32</v>
      </c>
      <c r="Q60" s="40" t="str">
        <f t="shared" si="7"/>
        <v>31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4"/>
        <v>36</v>
      </c>
      <c r="AA60" s="40" t="str">
        <f t="shared" si="15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31</v>
      </c>
      <c r="D61" s="45" t="str">
        <f t="shared" si="1"/>
        <v>Vlastiti prihodi</v>
      </c>
      <c r="E61" s="50">
        <v>3241</v>
      </c>
      <c r="F61" s="45" t="str">
        <f t="shared" si="2"/>
        <v>Naknade troškova osobama izvan radnog odnosa</v>
      </c>
      <c r="G61" s="82" t="s">
        <v>144</v>
      </c>
      <c r="H61" s="45" t="str">
        <f t="shared" si="3"/>
        <v>REDOVNA DJELATNOST SVEUČILIŠTA U ZAGREBU (IZ EVIDENCIJSKIH PRIHODA)</v>
      </c>
      <c r="I61" s="45" t="str">
        <f t="shared" si="4"/>
        <v>0942</v>
      </c>
      <c r="J61" s="224">
        <v>3837</v>
      </c>
      <c r="K61" s="224">
        <v>3956</v>
      </c>
      <c r="L61" s="224">
        <v>4079</v>
      </c>
      <c r="M61" s="49"/>
      <c r="N61" s="246" t="str">
        <f>IF(C61="","",'OPĆI DIO'!$C$1)</f>
        <v>1940 SVEUČILIŠTE U ZAGREBU - UČITELJSKI FAKULTET</v>
      </c>
      <c r="O61" s="40" t="str">
        <f t="shared" si="5"/>
        <v>324</v>
      </c>
      <c r="P61" s="40" t="str">
        <f t="shared" si="6"/>
        <v>32</v>
      </c>
      <c r="Q61" s="40" t="str">
        <f t="shared" si="7"/>
        <v>31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4"/>
        <v>36</v>
      </c>
      <c r="AA61" s="40" t="str">
        <f t="shared" si="15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1"/>
        <v>Vlastiti prihodi</v>
      </c>
      <c r="E62" s="50">
        <v>3292</v>
      </c>
      <c r="F62" s="45" t="str">
        <f t="shared" si="2"/>
        <v>Premije osiguranja</v>
      </c>
      <c r="G62" s="82" t="s">
        <v>144</v>
      </c>
      <c r="H62" s="45" t="str">
        <f t="shared" si="3"/>
        <v>REDOVNA DJELATNOST SVEUČILIŠTA U ZAGREBU (IZ EVIDENCIJSKIH PRIHODA)</v>
      </c>
      <c r="I62" s="45" t="str">
        <f t="shared" si="4"/>
        <v>0942</v>
      </c>
      <c r="J62" s="224">
        <v>1394</v>
      </c>
      <c r="K62" s="224">
        <v>1437</v>
      </c>
      <c r="L62" s="224">
        <v>1481</v>
      </c>
      <c r="M62" s="49"/>
      <c r="N62" s="246" t="str">
        <f>IF(C62="","",'OPĆI DIO'!$C$1)</f>
        <v>1940 SVEUČILIŠTE U ZAGREBU - UČITELJSKI FAKULTET</v>
      </c>
      <c r="O62" s="40" t="str">
        <f t="shared" si="5"/>
        <v>329</v>
      </c>
      <c r="P62" s="40" t="str">
        <f t="shared" si="6"/>
        <v>32</v>
      </c>
      <c r="Q62" s="40" t="str">
        <f t="shared" si="7"/>
        <v>31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4"/>
        <v>36</v>
      </c>
      <c r="AA62" s="40" t="str">
        <f t="shared" si="15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1"/>
        <v>Vlastiti prihodi</v>
      </c>
      <c r="E63" s="50">
        <v>3293</v>
      </c>
      <c r="F63" s="45" t="str">
        <f t="shared" si="2"/>
        <v>Reprezentacija</v>
      </c>
      <c r="G63" s="82" t="s">
        <v>144</v>
      </c>
      <c r="H63" s="45" t="str">
        <f t="shared" si="3"/>
        <v>REDOVNA DJELATNOST SVEUČILIŠTA U ZAGREBU (IZ EVIDENCIJSKIH PRIHODA)</v>
      </c>
      <c r="I63" s="45" t="str">
        <f t="shared" si="4"/>
        <v>0942</v>
      </c>
      <c r="J63" s="224">
        <v>1630</v>
      </c>
      <c r="K63" s="224">
        <v>1680</v>
      </c>
      <c r="L63" s="224">
        <v>1732</v>
      </c>
      <c r="M63" s="49"/>
      <c r="N63" s="246" t="str">
        <f>IF(C63="","",'OPĆI DIO'!$C$1)</f>
        <v>1940 SVEUČILIŠTE U ZAGREBU - UČITELJSKI FAKULTET</v>
      </c>
      <c r="O63" s="40" t="str">
        <f t="shared" si="5"/>
        <v>329</v>
      </c>
      <c r="P63" s="40" t="str">
        <f t="shared" si="6"/>
        <v>32</v>
      </c>
      <c r="Q63" s="40" t="str">
        <f t="shared" si="7"/>
        <v>31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4"/>
        <v>36</v>
      </c>
      <c r="AA63" s="40" t="str">
        <f t="shared" si="15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1"/>
        <v>Vlastiti prihodi</v>
      </c>
      <c r="E64" s="50">
        <v>3295</v>
      </c>
      <c r="F64" s="45" t="str">
        <f t="shared" si="2"/>
        <v>Pristojbe i naknade</v>
      </c>
      <c r="G64" s="82" t="s">
        <v>144</v>
      </c>
      <c r="H64" s="45" t="str">
        <f t="shared" si="3"/>
        <v>REDOVNA DJELATNOST SVEUČILIŠTA U ZAGREBU (IZ EVIDENCIJSKIH PRIHODA)</v>
      </c>
      <c r="I64" s="45" t="str">
        <f t="shared" si="4"/>
        <v>0942</v>
      </c>
      <c r="J64" s="224">
        <v>46</v>
      </c>
      <c r="K64" s="224">
        <v>48</v>
      </c>
      <c r="L64" s="224">
        <v>49</v>
      </c>
      <c r="M64" s="49"/>
      <c r="N64" s="246" t="str">
        <f>IF(C64="","",'OPĆI DIO'!$C$1)</f>
        <v>1940 SVEUČILIŠTE U ZAGREBU - UČITELJSKI FAKULTET</v>
      </c>
      <c r="O64" s="40" t="str">
        <f t="shared" si="5"/>
        <v>329</v>
      </c>
      <c r="P64" s="40" t="str">
        <f t="shared" si="6"/>
        <v>32</v>
      </c>
      <c r="Q64" s="40" t="str">
        <f t="shared" si="7"/>
        <v>31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4"/>
        <v>37</v>
      </c>
      <c r="AA64" s="40" t="str">
        <f t="shared" si="15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1"/>
        <v>Vlastiti prihodi</v>
      </c>
      <c r="E65" s="50">
        <v>3299</v>
      </c>
      <c r="F65" s="45" t="str">
        <f t="shared" si="2"/>
        <v>Ostali nespomenuti rashodi poslovanja</v>
      </c>
      <c r="G65" s="82" t="s">
        <v>144</v>
      </c>
      <c r="H65" s="45" t="str">
        <f t="shared" si="3"/>
        <v>REDOVNA DJELATNOST SVEUČILIŠTA U ZAGREBU (IZ EVIDENCIJSKIH PRIHODA)</v>
      </c>
      <c r="I65" s="45" t="str">
        <f t="shared" si="4"/>
        <v>0942</v>
      </c>
      <c r="J65" s="224">
        <v>1854</v>
      </c>
      <c r="K65" s="224">
        <v>1912</v>
      </c>
      <c r="L65" s="224">
        <v>1971</v>
      </c>
      <c r="M65" s="49"/>
      <c r="N65" s="246" t="str">
        <f>IF(C65="","",'OPĆI DIO'!$C$1)</f>
        <v>1940 SVEUČILIŠTE U ZAGREBU - UČITELJSKI FAKULTET</v>
      </c>
      <c r="O65" s="40" t="str">
        <f t="shared" si="5"/>
        <v>329</v>
      </c>
      <c r="P65" s="40" t="str">
        <f t="shared" si="6"/>
        <v>32</v>
      </c>
      <c r="Q65" s="40" t="str">
        <f t="shared" si="7"/>
        <v>31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4"/>
        <v>37</v>
      </c>
      <c r="AA65" s="40" t="str">
        <f t="shared" si="15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1"/>
        <v>Vlastiti prihodi</v>
      </c>
      <c r="E66" s="50">
        <v>3431</v>
      </c>
      <c r="F66" s="45" t="str">
        <f t="shared" si="2"/>
        <v>Bankarske usluge i usluge platnog prometa</v>
      </c>
      <c r="G66" s="82" t="s">
        <v>144</v>
      </c>
      <c r="H66" s="45" t="str">
        <f t="shared" si="3"/>
        <v>REDOVNA DJELATNOST SVEUČILIŠTA U ZAGREBU (IZ EVIDENCIJSKIH PRIHODA)</v>
      </c>
      <c r="I66" s="45" t="str">
        <f t="shared" si="4"/>
        <v>0942</v>
      </c>
      <c r="J66" s="224">
        <v>465</v>
      </c>
      <c r="K66" s="224">
        <v>479</v>
      </c>
      <c r="L66" s="224">
        <v>494</v>
      </c>
      <c r="M66" s="49"/>
      <c r="N66" s="246" t="str">
        <f>IF(C66="","",'OPĆI DIO'!$C$1)</f>
        <v>1940 SVEUČILIŠTE U ZAGREBU - UČITELJSKI FAKULTET</v>
      </c>
      <c r="O66" s="40" t="str">
        <f t="shared" si="5"/>
        <v>343</v>
      </c>
      <c r="P66" s="40" t="str">
        <f t="shared" si="6"/>
        <v>34</v>
      </c>
      <c r="Q66" s="40" t="str">
        <f t="shared" si="7"/>
        <v>31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4"/>
        <v>37</v>
      </c>
      <c r="AA66" s="40" t="str">
        <f t="shared" si="15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6">IFERROR(VLOOKUP(C67,$T$6:$U$24,2,FALSE),"")</f>
        <v>Vlastiti prihodi</v>
      </c>
      <c r="E67" s="50">
        <v>3433</v>
      </c>
      <c r="F67" s="45" t="str">
        <f t="shared" si="2"/>
        <v>Zatezne kamate</v>
      </c>
      <c r="G67" s="82" t="s">
        <v>144</v>
      </c>
      <c r="H67" s="45" t="str">
        <f t="shared" si="3"/>
        <v>REDOVNA DJELATNOST SVEUČILIŠTA U ZAGREBU (IZ EVIDENCIJSKIH PRIHODA)</v>
      </c>
      <c r="I67" s="45" t="str">
        <f t="shared" si="4"/>
        <v>0942</v>
      </c>
      <c r="J67" s="224">
        <v>46</v>
      </c>
      <c r="K67" s="224">
        <v>48</v>
      </c>
      <c r="L67" s="224">
        <v>49</v>
      </c>
      <c r="M67" s="49"/>
      <c r="N67" s="246" t="str">
        <f>IF(C67="","",'OPĆI DIO'!$C$1)</f>
        <v>1940 SVEUČILIŠTE U ZAGREBU - UČITELJSKI FAKULTET</v>
      </c>
      <c r="O67" s="40" t="str">
        <f t="shared" si="5"/>
        <v>343</v>
      </c>
      <c r="P67" s="40" t="str">
        <f t="shared" si="6"/>
        <v>34</v>
      </c>
      <c r="Q67" s="40" t="str">
        <f t="shared" si="7"/>
        <v>31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4"/>
        <v>37</v>
      </c>
      <c r="AA67" s="40" t="str">
        <f t="shared" si="15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6"/>
        <v>Vlastiti prihodi</v>
      </c>
      <c r="E68" s="50">
        <v>3434</v>
      </c>
      <c r="F68" s="45" t="str">
        <f t="shared" ref="F68:F131" si="17">IFERROR(VLOOKUP(E68,$W$5:$Y$129,2,FALSE),"")</f>
        <v>Ostali nespomenuti financijski rashodi</v>
      </c>
      <c r="G68" s="82" t="s">
        <v>144</v>
      </c>
      <c r="H68" s="45" t="str">
        <f t="shared" ref="H68:H131" si="18">IFERROR(VLOOKUP(G68,$AC$6:$AD$344,2,FALSE),"")</f>
        <v>REDOVNA DJELATNOST SVEUČILIŠTA U ZAGREBU (IZ EVIDENCIJSKIH PRIHODA)</v>
      </c>
      <c r="I68" s="45" t="str">
        <f t="shared" ref="I68:I131" si="19">IFERROR(VLOOKUP(G68,$AC$6:$AG$344,3,FALSE),"")</f>
        <v>0942</v>
      </c>
      <c r="J68" s="224">
        <v>985</v>
      </c>
      <c r="K68" s="224">
        <v>1015</v>
      </c>
      <c r="L68" s="224">
        <v>1047</v>
      </c>
      <c r="M68" s="49"/>
      <c r="N68" s="246" t="str">
        <f>IF(C68="","",'OPĆI DIO'!$C$1)</f>
        <v>1940 SVEUČILIŠTE U ZAGREBU - UČITELJSKI FAKULTET</v>
      </c>
      <c r="O68" s="40" t="str">
        <f t="shared" ref="O68:O131" si="20">LEFT(E68,3)</f>
        <v>343</v>
      </c>
      <c r="P68" s="40" t="str">
        <f t="shared" ref="P68:P131" si="21">LEFT(E68,2)</f>
        <v>34</v>
      </c>
      <c r="Q68" s="40" t="str">
        <f t="shared" ref="Q68:Q131" si="22">LEFT(C68,3)</f>
        <v>31</v>
      </c>
      <c r="R68" s="40" t="str">
        <f t="shared" ref="R68:R131" si="23">MID(I68,2,2)</f>
        <v>94</v>
      </c>
      <c r="S68" s="40" t="str">
        <f t="shared" ref="S68:S131" si="24">LEFT(E68,1)</f>
        <v>3</v>
      </c>
      <c r="W68" s="40">
        <v>3715</v>
      </c>
      <c r="X68" s="40" t="s">
        <v>126</v>
      </c>
      <c r="Z68" s="204" t="str">
        <f t="shared" si="14"/>
        <v>37</v>
      </c>
      <c r="AA68" s="40" t="str">
        <f t="shared" si="15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6"/>
        <v>Vlastiti prihodi</v>
      </c>
      <c r="E69" s="50">
        <v>4221</v>
      </c>
      <c r="F69" s="45" t="str">
        <f t="shared" si="17"/>
        <v>Uredska oprema i namještaj</v>
      </c>
      <c r="G69" s="82" t="s">
        <v>144</v>
      </c>
      <c r="H69" s="45" t="str">
        <f t="shared" si="18"/>
        <v>REDOVNA DJELATNOST SVEUČILIŠTA U ZAGREBU (IZ EVIDENCIJSKIH PRIHODA)</v>
      </c>
      <c r="I69" s="45" t="str">
        <f t="shared" si="19"/>
        <v>0942</v>
      </c>
      <c r="J69" s="224">
        <v>15794</v>
      </c>
      <c r="K69" s="224">
        <v>16284</v>
      </c>
      <c r="L69" s="224">
        <v>16788</v>
      </c>
      <c r="M69" s="49"/>
      <c r="N69" s="246" t="str">
        <f>IF(C69="","",'OPĆI DIO'!$C$1)</f>
        <v>1940 SVEUČILIŠTE U ZAGREBU - UČITELJSKI FAKULTET</v>
      </c>
      <c r="O69" s="40" t="str">
        <f t="shared" si="20"/>
        <v>422</v>
      </c>
      <c r="P69" s="40" t="str">
        <f t="shared" si="21"/>
        <v>42</v>
      </c>
      <c r="Q69" s="40" t="str">
        <f t="shared" si="22"/>
        <v>31</v>
      </c>
      <c r="R69" s="40" t="str">
        <f t="shared" si="23"/>
        <v>94</v>
      </c>
      <c r="S69" s="40" t="str">
        <f t="shared" si="24"/>
        <v>4</v>
      </c>
      <c r="W69" s="40">
        <v>3721</v>
      </c>
      <c r="X69" s="40" t="s">
        <v>64</v>
      </c>
      <c r="Z69" s="204" t="str">
        <f t="shared" si="14"/>
        <v>37</v>
      </c>
      <c r="AA69" s="40" t="str">
        <f t="shared" si="15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6"/>
        <v>Vlastiti prihodi</v>
      </c>
      <c r="E70" s="50">
        <v>4222</v>
      </c>
      <c r="F70" s="45" t="str">
        <f t="shared" si="17"/>
        <v>Komunikacijska oprema</v>
      </c>
      <c r="G70" s="82" t="s">
        <v>144</v>
      </c>
      <c r="H70" s="45" t="str">
        <f t="shared" si="18"/>
        <v>REDOVNA DJELATNOST SVEUČILIŠTA U ZAGREBU (IZ EVIDENCIJSKIH PRIHODA)</v>
      </c>
      <c r="I70" s="45" t="str">
        <f t="shared" si="19"/>
        <v>0942</v>
      </c>
      <c r="J70" s="224">
        <v>4645</v>
      </c>
      <c r="K70" s="224">
        <v>4789</v>
      </c>
      <c r="L70" s="224">
        <v>4938</v>
      </c>
      <c r="M70" s="49"/>
      <c r="N70" s="246" t="str">
        <f>IF(C70="","",'OPĆI DIO'!$C$1)</f>
        <v>1940 SVEUČILIŠTE U ZAGREBU - UČITELJSKI FAKULTET</v>
      </c>
      <c r="O70" s="40" t="str">
        <f t="shared" si="20"/>
        <v>422</v>
      </c>
      <c r="P70" s="40" t="str">
        <f t="shared" si="21"/>
        <v>42</v>
      </c>
      <c r="Q70" s="40" t="str">
        <f t="shared" si="22"/>
        <v>31</v>
      </c>
      <c r="R70" s="40" t="str">
        <f t="shared" si="23"/>
        <v>94</v>
      </c>
      <c r="S70" s="40" t="str">
        <f t="shared" si="24"/>
        <v>4</v>
      </c>
      <c r="W70" s="40">
        <v>3722</v>
      </c>
      <c r="X70" s="40" t="s">
        <v>149</v>
      </c>
      <c r="Z70" s="204" t="str">
        <f t="shared" si="14"/>
        <v>37</v>
      </c>
      <c r="AA70" s="40" t="str">
        <f t="shared" si="15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6"/>
        <v>Vlastiti prihodi</v>
      </c>
      <c r="E71" s="50">
        <v>4223</v>
      </c>
      <c r="F71" s="45" t="str">
        <f t="shared" si="17"/>
        <v>Oprema za održavanje i zaštitu</v>
      </c>
      <c r="G71" s="82" t="s">
        <v>144</v>
      </c>
      <c r="H71" s="45" t="str">
        <f t="shared" si="18"/>
        <v>REDOVNA DJELATNOST SVEUČILIŠTA U ZAGREBU (IZ EVIDENCIJSKIH PRIHODA)</v>
      </c>
      <c r="I71" s="45" t="str">
        <f t="shared" si="19"/>
        <v>0942</v>
      </c>
      <c r="J71" s="224">
        <v>3716</v>
      </c>
      <c r="K71" s="224">
        <v>3831</v>
      </c>
      <c r="L71" s="224">
        <v>3950</v>
      </c>
      <c r="M71" s="49"/>
      <c r="N71" s="246" t="str">
        <f>IF(C71="","",'OPĆI DIO'!$C$1)</f>
        <v>1940 SVEUČILIŠTE U ZAGREBU - UČITELJSKI FAKULTET</v>
      </c>
      <c r="O71" s="40" t="str">
        <f t="shared" si="20"/>
        <v>422</v>
      </c>
      <c r="P71" s="40" t="str">
        <f t="shared" si="21"/>
        <v>42</v>
      </c>
      <c r="Q71" s="40" t="str">
        <f t="shared" si="22"/>
        <v>31</v>
      </c>
      <c r="R71" s="40" t="str">
        <f t="shared" si="23"/>
        <v>94</v>
      </c>
      <c r="S71" s="40" t="str">
        <f t="shared" si="24"/>
        <v>4</v>
      </c>
      <c r="W71" s="40">
        <v>3723</v>
      </c>
      <c r="X71" s="40" t="s">
        <v>104</v>
      </c>
      <c r="Z71" s="204" t="str">
        <f t="shared" si="14"/>
        <v>37</v>
      </c>
      <c r="AA71" s="40" t="str">
        <f t="shared" si="15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6"/>
        <v>Vlastiti prihodi</v>
      </c>
      <c r="E72" s="50">
        <v>4225</v>
      </c>
      <c r="F72" s="45" t="str">
        <f t="shared" si="17"/>
        <v>Instrumenti, uređaji i strojevi</v>
      </c>
      <c r="G72" s="82" t="s">
        <v>144</v>
      </c>
      <c r="H72" s="45" t="str">
        <f t="shared" si="18"/>
        <v>REDOVNA DJELATNOST SVEUČILIŠTA U ZAGREBU (IZ EVIDENCIJSKIH PRIHODA)</v>
      </c>
      <c r="I72" s="45" t="str">
        <f t="shared" si="19"/>
        <v>0942</v>
      </c>
      <c r="J72" s="224">
        <v>3716</v>
      </c>
      <c r="K72" s="224">
        <v>3831</v>
      </c>
      <c r="L72" s="224">
        <v>3950</v>
      </c>
      <c r="M72" s="49"/>
      <c r="N72" s="246" t="str">
        <f>IF(C72="","",'OPĆI DIO'!$C$1)</f>
        <v>1940 SVEUČILIŠTE U ZAGREBU - UČITELJSKI FAKULTET</v>
      </c>
      <c r="O72" s="40" t="str">
        <f t="shared" si="20"/>
        <v>422</v>
      </c>
      <c r="P72" s="40" t="str">
        <f t="shared" si="21"/>
        <v>42</v>
      </c>
      <c r="Q72" s="40" t="str">
        <f t="shared" si="22"/>
        <v>31</v>
      </c>
      <c r="R72" s="40" t="str">
        <f t="shared" si="23"/>
        <v>94</v>
      </c>
      <c r="S72" s="40" t="str">
        <f t="shared" si="24"/>
        <v>4</v>
      </c>
      <c r="W72" s="40">
        <v>3811</v>
      </c>
      <c r="X72" s="40" t="s">
        <v>54</v>
      </c>
      <c r="Z72" s="204" t="str">
        <f t="shared" si="14"/>
        <v>38</v>
      </c>
      <c r="AA72" s="40" t="str">
        <f t="shared" si="15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31</v>
      </c>
      <c r="D73" s="45" t="str">
        <f t="shared" si="16"/>
        <v>Vlastiti prihodi</v>
      </c>
      <c r="E73" s="50">
        <v>4226</v>
      </c>
      <c r="F73" s="45" t="str">
        <f t="shared" si="17"/>
        <v>Sportska i glazbena oprema</v>
      </c>
      <c r="G73" s="82" t="s">
        <v>144</v>
      </c>
      <c r="H73" s="45" t="str">
        <f t="shared" si="18"/>
        <v>REDOVNA DJELATNOST SVEUČILIŠTA U ZAGREBU (IZ EVIDENCIJSKIH PRIHODA)</v>
      </c>
      <c r="I73" s="45" t="str">
        <f t="shared" si="19"/>
        <v>0942</v>
      </c>
      <c r="J73" s="224">
        <v>2044</v>
      </c>
      <c r="K73" s="224">
        <v>2107</v>
      </c>
      <c r="L73" s="224">
        <v>2173</v>
      </c>
      <c r="M73" s="49"/>
      <c r="N73" s="246" t="str">
        <f>IF(C73="","",'OPĆI DIO'!$C$1)</f>
        <v>1940 SVEUČILIŠTE U ZAGREBU - UČITELJSKI FAKULTET</v>
      </c>
      <c r="O73" s="40" t="str">
        <f t="shared" si="20"/>
        <v>422</v>
      </c>
      <c r="P73" s="40" t="str">
        <f t="shared" si="21"/>
        <v>42</v>
      </c>
      <c r="Q73" s="40" t="str">
        <f t="shared" si="22"/>
        <v>31</v>
      </c>
      <c r="R73" s="40" t="str">
        <f t="shared" si="23"/>
        <v>94</v>
      </c>
      <c r="S73" s="40" t="str">
        <f t="shared" si="24"/>
        <v>4</v>
      </c>
      <c r="W73" s="40">
        <v>3812</v>
      </c>
      <c r="X73" s="40" t="s">
        <v>150</v>
      </c>
      <c r="Z73" s="204" t="str">
        <f t="shared" si="14"/>
        <v>38</v>
      </c>
      <c r="AA73" s="40" t="str">
        <f t="shared" si="15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31</v>
      </c>
      <c r="D74" s="45" t="str">
        <f t="shared" si="16"/>
        <v>Vlastiti prihodi</v>
      </c>
      <c r="E74" s="50">
        <v>4227</v>
      </c>
      <c r="F74" s="45" t="str">
        <f t="shared" si="17"/>
        <v>Uređaji, strojevi i oprema za ostale namjene</v>
      </c>
      <c r="G74" s="82" t="s">
        <v>144</v>
      </c>
      <c r="H74" s="45" t="str">
        <f t="shared" si="18"/>
        <v>REDOVNA DJELATNOST SVEUČILIŠTA U ZAGREBU (IZ EVIDENCIJSKIH PRIHODA)</v>
      </c>
      <c r="I74" s="45" t="str">
        <f t="shared" si="19"/>
        <v>0942</v>
      </c>
      <c r="J74" s="224">
        <v>2601</v>
      </c>
      <c r="K74" s="224">
        <v>2682</v>
      </c>
      <c r="L74" s="224">
        <v>2765</v>
      </c>
      <c r="M74" s="49"/>
      <c r="N74" s="246" t="str">
        <f>IF(C74="","",'OPĆI DIO'!$C$1)</f>
        <v>1940 SVEUČILIŠTE U ZAGREBU - UČITELJSKI FAKULTET</v>
      </c>
      <c r="O74" s="40" t="str">
        <f t="shared" si="20"/>
        <v>422</v>
      </c>
      <c r="P74" s="40" t="str">
        <f t="shared" si="21"/>
        <v>42</v>
      </c>
      <c r="Q74" s="40" t="str">
        <f t="shared" si="22"/>
        <v>31</v>
      </c>
      <c r="R74" s="40" t="str">
        <f t="shared" si="23"/>
        <v>94</v>
      </c>
      <c r="S74" s="40" t="str">
        <f t="shared" si="24"/>
        <v>4</v>
      </c>
      <c r="W74" s="40">
        <v>3813</v>
      </c>
      <c r="X74" s="40" t="s">
        <v>93</v>
      </c>
      <c r="Z74" s="204" t="str">
        <f t="shared" ref="Z74:Z80" si="25">LEFT(W74,2)</f>
        <v>38</v>
      </c>
      <c r="AA74" s="40" t="str">
        <f t="shared" ref="AA74:AA80" si="26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31</v>
      </c>
      <c r="D75" s="45" t="str">
        <f t="shared" si="16"/>
        <v>Vlastiti prihodi</v>
      </c>
      <c r="E75" s="50">
        <v>4241</v>
      </c>
      <c r="F75" s="45" t="str">
        <f t="shared" si="17"/>
        <v>Knjige</v>
      </c>
      <c r="G75" s="82" t="s">
        <v>144</v>
      </c>
      <c r="H75" s="45" t="str">
        <f t="shared" si="18"/>
        <v>REDOVNA DJELATNOST SVEUČILIŠTA U ZAGREBU (IZ EVIDENCIJSKIH PRIHODA)</v>
      </c>
      <c r="I75" s="45" t="str">
        <f t="shared" si="19"/>
        <v>0942</v>
      </c>
      <c r="J75" s="224">
        <v>8362</v>
      </c>
      <c r="K75" s="224">
        <v>8621</v>
      </c>
      <c r="L75" s="224">
        <v>8888</v>
      </c>
      <c r="M75" s="49"/>
      <c r="N75" s="246" t="str">
        <f>IF(C75="","",'OPĆI DIO'!$C$1)</f>
        <v>1940 SVEUČILIŠTE U ZAGREBU - UČITELJSKI FAKULTET</v>
      </c>
      <c r="O75" s="40" t="str">
        <f t="shared" si="20"/>
        <v>424</v>
      </c>
      <c r="P75" s="40" t="str">
        <f t="shared" si="21"/>
        <v>42</v>
      </c>
      <c r="Q75" s="40" t="str">
        <f t="shared" si="22"/>
        <v>31</v>
      </c>
      <c r="R75" s="40" t="str">
        <f t="shared" si="23"/>
        <v>94</v>
      </c>
      <c r="S75" s="40" t="str">
        <f t="shared" si="24"/>
        <v>4</v>
      </c>
      <c r="W75" s="40">
        <v>3821</v>
      </c>
      <c r="X75" s="40" t="s">
        <v>168</v>
      </c>
      <c r="Z75" s="204" t="str">
        <f t="shared" si="25"/>
        <v>38</v>
      </c>
      <c r="AA75" s="40" t="str">
        <f t="shared" si="26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31</v>
      </c>
      <c r="D76" s="45" t="str">
        <f t="shared" si="16"/>
        <v>Vlastiti prihodi</v>
      </c>
      <c r="E76" s="50">
        <v>4262</v>
      </c>
      <c r="F76" s="45" t="str">
        <f t="shared" si="17"/>
        <v>Ulaganja u računalne programe</v>
      </c>
      <c r="G76" s="82" t="s">
        <v>144</v>
      </c>
      <c r="H76" s="45" t="str">
        <f t="shared" si="18"/>
        <v>REDOVNA DJELATNOST SVEUČILIŠTA U ZAGREBU (IZ EVIDENCIJSKIH PRIHODA)</v>
      </c>
      <c r="I76" s="45" t="str">
        <f t="shared" si="19"/>
        <v>0942</v>
      </c>
      <c r="J76" s="224">
        <v>2787</v>
      </c>
      <c r="K76" s="224">
        <v>2874</v>
      </c>
      <c r="L76" s="224">
        <v>2963</v>
      </c>
      <c r="M76" s="49"/>
      <c r="N76" s="246" t="str">
        <f>IF(C76="","",'OPĆI DIO'!$C$1)</f>
        <v>1940 SVEUČILIŠTE U ZAGREBU - UČITELJSKI FAKULTET</v>
      </c>
      <c r="O76" s="40" t="str">
        <f t="shared" si="20"/>
        <v>426</v>
      </c>
      <c r="P76" s="40" t="str">
        <f t="shared" si="21"/>
        <v>42</v>
      </c>
      <c r="Q76" s="40" t="str">
        <f t="shared" si="22"/>
        <v>31</v>
      </c>
      <c r="R76" s="40" t="str">
        <f t="shared" si="23"/>
        <v>94</v>
      </c>
      <c r="S76" s="40" t="str">
        <f t="shared" si="24"/>
        <v>4</v>
      </c>
      <c r="W76" s="40">
        <v>3831</v>
      </c>
      <c r="X76" s="40" t="s">
        <v>151</v>
      </c>
      <c r="Z76" s="204" t="str">
        <f t="shared" si="25"/>
        <v>38</v>
      </c>
      <c r="AA76" s="40" t="str">
        <f t="shared" si="26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6"/>
        <v>Ostali prihodi za posebne namjene</v>
      </c>
      <c r="E77" s="370">
        <v>3111</v>
      </c>
      <c r="F77" s="45" t="str">
        <f t="shared" si="17"/>
        <v>Plaće za redovan rad</v>
      </c>
      <c r="G77" s="82" t="s">
        <v>144</v>
      </c>
      <c r="H77" s="45" t="str">
        <f t="shared" si="18"/>
        <v>REDOVNA DJELATNOST SVEUČILIŠTA U ZAGREBU (IZ EVIDENCIJSKIH PRIHODA)</v>
      </c>
      <c r="I77" s="45" t="str">
        <f t="shared" si="19"/>
        <v>0942</v>
      </c>
      <c r="J77" s="224">
        <v>1087000</v>
      </c>
      <c r="K77" s="224">
        <v>1120697</v>
      </c>
      <c r="L77" s="224">
        <v>1155438</v>
      </c>
      <c r="M77" s="49"/>
      <c r="N77" s="246" t="str">
        <f>IF(C77="","",'OPĆI DIO'!$C$1)</f>
        <v>1940 SVEUČILIŠTE U ZAGREBU - UČITELJSKI FAKULTET</v>
      </c>
      <c r="O77" s="40" t="str">
        <f t="shared" si="20"/>
        <v>311</v>
      </c>
      <c r="P77" s="40" t="str">
        <f t="shared" si="21"/>
        <v>31</v>
      </c>
      <c r="Q77" s="40" t="str">
        <f t="shared" si="22"/>
        <v>43</v>
      </c>
      <c r="R77" s="40" t="str">
        <f t="shared" si="23"/>
        <v>94</v>
      </c>
      <c r="S77" s="40" t="str">
        <f t="shared" si="24"/>
        <v>3</v>
      </c>
      <c r="W77" s="40">
        <v>3832</v>
      </c>
      <c r="X77" s="40" t="s">
        <v>191</v>
      </c>
      <c r="Z77" s="204" t="str">
        <f t="shared" si="25"/>
        <v>38</v>
      </c>
      <c r="AA77" s="40" t="str">
        <f t="shared" si="26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6"/>
        <v>Ostali prihodi za posebne namjene</v>
      </c>
      <c r="E78" s="370">
        <v>3121</v>
      </c>
      <c r="F78" s="45" t="str">
        <f t="shared" si="17"/>
        <v>Ostali rashodi za zaposlene</v>
      </c>
      <c r="G78" s="82" t="s">
        <v>144</v>
      </c>
      <c r="H78" s="45" t="str">
        <f t="shared" si="18"/>
        <v>REDOVNA DJELATNOST SVEUČILIŠTA U ZAGREBU (IZ EVIDENCIJSKIH PRIHODA)</v>
      </c>
      <c r="I78" s="45" t="str">
        <f t="shared" si="19"/>
        <v>0942</v>
      </c>
      <c r="J78" s="224">
        <v>55213</v>
      </c>
      <c r="K78" s="224">
        <v>56924</v>
      </c>
      <c r="L78" s="224">
        <v>58689</v>
      </c>
      <c r="M78" s="49"/>
      <c r="N78" s="246" t="str">
        <f>IF(C78="","",'OPĆI DIO'!$C$1)</f>
        <v>1940 SVEUČILIŠTE U ZAGREBU - UČITELJSKI FAKULTET</v>
      </c>
      <c r="O78" s="40" t="str">
        <f t="shared" si="20"/>
        <v>312</v>
      </c>
      <c r="P78" s="40" t="str">
        <f t="shared" si="21"/>
        <v>31</v>
      </c>
      <c r="Q78" s="40" t="str">
        <f t="shared" si="22"/>
        <v>43</v>
      </c>
      <c r="R78" s="40" t="str">
        <f t="shared" si="23"/>
        <v>94</v>
      </c>
      <c r="S78" s="40" t="str">
        <f t="shared" si="24"/>
        <v>3</v>
      </c>
      <c r="W78" s="40">
        <v>3833</v>
      </c>
      <c r="X78" s="40" t="s">
        <v>152</v>
      </c>
      <c r="Z78" s="204" t="str">
        <f t="shared" si="25"/>
        <v>38</v>
      </c>
      <c r="AA78" s="40" t="str">
        <f t="shared" si="26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6"/>
        <v>Ostali prihodi za posebne namjene</v>
      </c>
      <c r="E79" s="370">
        <v>3132</v>
      </c>
      <c r="F79" s="45" t="str">
        <f t="shared" si="17"/>
        <v>Doprinosi za obvezno zdravstveno osiguranje</v>
      </c>
      <c r="G79" s="82" t="s">
        <v>144</v>
      </c>
      <c r="H79" s="45" t="str">
        <f t="shared" si="18"/>
        <v>REDOVNA DJELATNOST SVEUČILIŠTA U ZAGREBU (IZ EVIDENCIJSKIH PRIHODA)</v>
      </c>
      <c r="I79" s="45" t="str">
        <f t="shared" si="19"/>
        <v>0942</v>
      </c>
      <c r="J79" s="224">
        <v>179355</v>
      </c>
      <c r="K79" s="224">
        <v>184915</v>
      </c>
      <c r="L79" s="224">
        <v>190647</v>
      </c>
      <c r="M79" s="49"/>
      <c r="N79" s="246" t="str">
        <f>IF(C79="","",'OPĆI DIO'!$C$1)</f>
        <v>1940 SVEUČILIŠTE U ZAGREBU - UČITELJSKI FAKULTET</v>
      </c>
      <c r="O79" s="40" t="str">
        <f t="shared" si="20"/>
        <v>313</v>
      </c>
      <c r="P79" s="40" t="str">
        <f t="shared" si="21"/>
        <v>31</v>
      </c>
      <c r="Q79" s="40" t="str">
        <f t="shared" si="22"/>
        <v>43</v>
      </c>
      <c r="R79" s="40" t="str">
        <f t="shared" si="23"/>
        <v>94</v>
      </c>
      <c r="S79" s="40" t="str">
        <f t="shared" si="24"/>
        <v>3</v>
      </c>
      <c r="W79" s="40">
        <v>3834</v>
      </c>
      <c r="X79" s="40" t="s">
        <v>153</v>
      </c>
      <c r="Z79" s="204" t="str">
        <f t="shared" si="25"/>
        <v>38</v>
      </c>
      <c r="AA79" s="40" t="str">
        <f t="shared" si="26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6"/>
        <v>Ostali prihodi za posebne namjene</v>
      </c>
      <c r="E80" s="370">
        <v>3211</v>
      </c>
      <c r="F80" s="45" t="str">
        <f t="shared" si="17"/>
        <v>Službena putovanja</v>
      </c>
      <c r="G80" s="82" t="s">
        <v>144</v>
      </c>
      <c r="H80" s="45" t="str">
        <f t="shared" si="18"/>
        <v>REDOVNA DJELATNOST SVEUČILIŠTA U ZAGREBU (IZ EVIDENCIJSKIH PRIHODA)</v>
      </c>
      <c r="I80" s="45" t="str">
        <f t="shared" si="19"/>
        <v>0942</v>
      </c>
      <c r="J80" s="224">
        <v>10352</v>
      </c>
      <c r="K80" s="224">
        <v>10673</v>
      </c>
      <c r="L80" s="224">
        <v>11004</v>
      </c>
      <c r="M80" s="49"/>
      <c r="N80" s="246" t="str">
        <f>IF(C80="","",'OPĆI DIO'!$C$1)</f>
        <v>1940 SVEUČILIŠTE U ZAGREBU - UČITELJSKI FAKULTET</v>
      </c>
      <c r="O80" s="40" t="str">
        <f t="shared" si="20"/>
        <v>321</v>
      </c>
      <c r="P80" s="40" t="str">
        <f t="shared" si="21"/>
        <v>32</v>
      </c>
      <c r="Q80" s="40" t="str">
        <f t="shared" si="22"/>
        <v>43</v>
      </c>
      <c r="R80" s="40" t="str">
        <f t="shared" si="23"/>
        <v>94</v>
      </c>
      <c r="S80" s="40" t="str">
        <f t="shared" si="24"/>
        <v>3</v>
      </c>
      <c r="W80" s="40">
        <v>3835</v>
      </c>
      <c r="X80" s="40" t="s">
        <v>154</v>
      </c>
      <c r="Z80" s="204" t="str">
        <f t="shared" si="25"/>
        <v>38</v>
      </c>
      <c r="AA80" s="40" t="str">
        <f t="shared" si="26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6"/>
        <v>Ostali prihodi za posebne namjene</v>
      </c>
      <c r="E81" s="370">
        <v>3212</v>
      </c>
      <c r="F81" s="45" t="str">
        <f t="shared" si="17"/>
        <v>Naknade za prijevoz, za rad na terenu i odvojeni život</v>
      </c>
      <c r="G81" s="82" t="s">
        <v>144</v>
      </c>
      <c r="H81" s="45" t="str">
        <f t="shared" si="18"/>
        <v>REDOVNA DJELATNOST SVEUČILIŠTA U ZAGREBU (IZ EVIDENCIJSKIH PRIHODA)</v>
      </c>
      <c r="I81" s="45" t="str">
        <f t="shared" si="19"/>
        <v>0942</v>
      </c>
      <c r="J81" s="224">
        <v>644</v>
      </c>
      <c r="K81" s="224">
        <v>664</v>
      </c>
      <c r="L81" s="224">
        <v>684</v>
      </c>
      <c r="M81" s="49"/>
      <c r="N81" s="246" t="str">
        <f>IF(C81="","",'OPĆI DIO'!$C$1)</f>
        <v>1940 SVEUČILIŠTE U ZAGREBU - UČITELJSKI FAKULTET</v>
      </c>
      <c r="O81" s="40" t="str">
        <f t="shared" si="20"/>
        <v>321</v>
      </c>
      <c r="P81" s="40" t="str">
        <f t="shared" si="21"/>
        <v>32</v>
      </c>
      <c r="Q81" s="40" t="str">
        <f t="shared" si="22"/>
        <v>43</v>
      </c>
      <c r="R81" s="40" t="str">
        <f t="shared" si="23"/>
        <v>94</v>
      </c>
      <c r="S81" s="40" t="str">
        <f t="shared" si="24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6"/>
        <v>Ostali prihodi za posebne namjene</v>
      </c>
      <c r="E82" s="370">
        <v>3213</v>
      </c>
      <c r="F82" s="45" t="str">
        <f t="shared" si="17"/>
        <v>Stručno usavršavanje zaposlenika</v>
      </c>
      <c r="G82" s="82" t="s">
        <v>144</v>
      </c>
      <c r="H82" s="45" t="str">
        <f t="shared" si="18"/>
        <v>REDOVNA DJELATNOST SVEUČILIŠTA U ZAGREBU (IZ EVIDENCIJSKIH PRIHODA)</v>
      </c>
      <c r="I82" s="45" t="str">
        <f t="shared" si="19"/>
        <v>0942</v>
      </c>
      <c r="J82" s="224">
        <v>11986</v>
      </c>
      <c r="K82" s="224">
        <v>12358</v>
      </c>
      <c r="L82" s="224">
        <v>12741</v>
      </c>
      <c r="M82" s="49"/>
      <c r="N82" s="246" t="str">
        <f>IF(C82="","",'OPĆI DIO'!$C$1)</f>
        <v>1940 SVEUČILIŠTE U ZAGREBU - UČITELJSKI FAKULTET</v>
      </c>
      <c r="O82" s="40" t="str">
        <f t="shared" si="20"/>
        <v>321</v>
      </c>
      <c r="P82" s="40" t="str">
        <f t="shared" si="21"/>
        <v>32</v>
      </c>
      <c r="Q82" s="40" t="str">
        <f t="shared" si="22"/>
        <v>43</v>
      </c>
      <c r="R82" s="40" t="str">
        <f t="shared" si="23"/>
        <v>94</v>
      </c>
      <c r="S82" s="40" t="str">
        <f t="shared" si="24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6"/>
        <v>Ostali prihodi za posebne namjene</v>
      </c>
      <c r="E83" s="370">
        <v>3214</v>
      </c>
      <c r="F83" s="45" t="str">
        <f t="shared" si="17"/>
        <v>Ostale naknade troškova zaposlenima</v>
      </c>
      <c r="G83" s="82" t="s">
        <v>144</v>
      </c>
      <c r="H83" s="45" t="str">
        <f t="shared" si="18"/>
        <v>REDOVNA DJELATNOST SVEUČILIŠTA U ZAGREBU (IZ EVIDENCIJSKIH PRIHODA)</v>
      </c>
      <c r="I83" s="45" t="str">
        <f t="shared" si="19"/>
        <v>0942</v>
      </c>
      <c r="J83" s="224">
        <v>6867</v>
      </c>
      <c r="K83" s="224">
        <v>7080</v>
      </c>
      <c r="L83" s="224">
        <v>7299</v>
      </c>
      <c r="M83" s="49"/>
      <c r="N83" s="246" t="str">
        <f>IF(C83="","",'OPĆI DIO'!$C$1)</f>
        <v>1940 SVEUČILIŠTE U ZAGREBU - UČITELJSKI FAKULTET</v>
      </c>
      <c r="O83" s="40" t="str">
        <f t="shared" si="20"/>
        <v>321</v>
      </c>
      <c r="P83" s="40" t="str">
        <f t="shared" si="21"/>
        <v>32</v>
      </c>
      <c r="Q83" s="40" t="str">
        <f t="shared" si="22"/>
        <v>43</v>
      </c>
      <c r="R83" s="40" t="str">
        <f t="shared" si="23"/>
        <v>94</v>
      </c>
      <c r="S83" s="40" t="str">
        <f t="shared" si="24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6"/>
        <v>Ostali prihodi za posebne namjene</v>
      </c>
      <c r="E84" s="370">
        <v>3221</v>
      </c>
      <c r="F84" s="45" t="str">
        <f t="shared" si="17"/>
        <v>Uredski materijal i ostali materijalni rashodi</v>
      </c>
      <c r="G84" s="82" t="s">
        <v>144</v>
      </c>
      <c r="H84" s="45" t="str">
        <f t="shared" si="18"/>
        <v>REDOVNA DJELATNOST SVEUČILIŠTA U ZAGREBU (IZ EVIDENCIJSKIH PRIHODA)</v>
      </c>
      <c r="I84" s="45" t="str">
        <f t="shared" si="19"/>
        <v>0942</v>
      </c>
      <c r="J84" s="224">
        <v>34508</v>
      </c>
      <c r="K84" s="224">
        <v>35578</v>
      </c>
      <c r="L84" s="224">
        <v>36681</v>
      </c>
      <c r="M84" s="49"/>
      <c r="N84" s="246" t="str">
        <f>IF(C84="","",'OPĆI DIO'!$C$1)</f>
        <v>1940 SVEUČILIŠTE U ZAGREBU - UČITELJSKI FAKULTET</v>
      </c>
      <c r="O84" s="40" t="str">
        <f t="shared" si="20"/>
        <v>322</v>
      </c>
      <c r="P84" s="40" t="str">
        <f t="shared" si="21"/>
        <v>32</v>
      </c>
      <c r="Q84" s="40" t="str">
        <f t="shared" si="22"/>
        <v>43</v>
      </c>
      <c r="R84" s="40" t="str">
        <f t="shared" si="23"/>
        <v>94</v>
      </c>
      <c r="S84" s="40" t="str">
        <f t="shared" si="24"/>
        <v>3</v>
      </c>
      <c r="W84" s="40">
        <v>4111</v>
      </c>
      <c r="X84" s="40" t="s">
        <v>155</v>
      </c>
      <c r="Z84" s="204" t="str">
        <f t="shared" ref="Z84:Z101" si="27">LEFT(W84,2)</f>
        <v>41</v>
      </c>
      <c r="AA84" s="40" t="str">
        <f t="shared" ref="AA84:AA118" si="28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6"/>
        <v>Ostali prihodi za posebne namjene</v>
      </c>
      <c r="E85" s="370">
        <v>3222</v>
      </c>
      <c r="F85" s="45" t="str">
        <f t="shared" si="17"/>
        <v>Materijal i sirovine</v>
      </c>
      <c r="G85" s="82" t="s">
        <v>144</v>
      </c>
      <c r="H85" s="45" t="str">
        <f t="shared" si="18"/>
        <v>REDOVNA DJELATNOST SVEUČILIŠTA U ZAGREBU (IZ EVIDENCIJSKIH PRIHODA)</v>
      </c>
      <c r="I85" s="45" t="str">
        <f t="shared" si="19"/>
        <v>0942</v>
      </c>
      <c r="J85" s="224">
        <v>12940</v>
      </c>
      <c r="K85" s="224">
        <v>13342</v>
      </c>
      <c r="L85" s="224">
        <v>13755</v>
      </c>
      <c r="M85" s="49"/>
      <c r="N85" s="246" t="str">
        <f>IF(C85="","",'OPĆI DIO'!$C$1)</f>
        <v>1940 SVEUČILIŠTE U ZAGREBU - UČITELJSKI FAKULTET</v>
      </c>
      <c r="O85" s="40" t="str">
        <f t="shared" si="20"/>
        <v>322</v>
      </c>
      <c r="P85" s="40" t="str">
        <f t="shared" si="21"/>
        <v>32</v>
      </c>
      <c r="Q85" s="40" t="str">
        <f t="shared" si="22"/>
        <v>43</v>
      </c>
      <c r="R85" s="40" t="str">
        <f t="shared" si="23"/>
        <v>94</v>
      </c>
      <c r="S85" s="40" t="str">
        <f t="shared" si="24"/>
        <v>3</v>
      </c>
      <c r="W85" s="40">
        <v>4113</v>
      </c>
      <c r="X85" s="40" t="s">
        <v>189</v>
      </c>
      <c r="Z85" s="204" t="str">
        <f t="shared" si="27"/>
        <v>41</v>
      </c>
      <c r="AA85" s="40" t="str">
        <f t="shared" si="28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6"/>
        <v>Ostali prihodi za posebne namjene</v>
      </c>
      <c r="E86" s="370">
        <v>3223</v>
      </c>
      <c r="F86" s="45" t="str">
        <f t="shared" si="17"/>
        <v>Energija</v>
      </c>
      <c r="G86" s="82" t="s">
        <v>144</v>
      </c>
      <c r="H86" s="45" t="str">
        <f t="shared" si="18"/>
        <v>REDOVNA DJELATNOST SVEUČILIŠTA U ZAGREBU (IZ EVIDENCIJSKIH PRIHODA)</v>
      </c>
      <c r="I86" s="45" t="str">
        <f t="shared" si="19"/>
        <v>0942</v>
      </c>
      <c r="J86" s="224">
        <v>56420</v>
      </c>
      <c r="K86" s="224">
        <v>58170</v>
      </c>
      <c r="L86" s="224">
        <v>59973</v>
      </c>
      <c r="M86" s="49"/>
      <c r="N86" s="246" t="str">
        <f>IF(C86="","",'OPĆI DIO'!$C$1)</f>
        <v>1940 SVEUČILIŠTE U ZAGREBU - UČITELJSKI FAKULTET</v>
      </c>
      <c r="O86" s="40" t="str">
        <f t="shared" si="20"/>
        <v>322</v>
      </c>
      <c r="P86" s="40" t="str">
        <f t="shared" si="21"/>
        <v>32</v>
      </c>
      <c r="Q86" s="40" t="str">
        <f t="shared" si="22"/>
        <v>43</v>
      </c>
      <c r="R86" s="40" t="str">
        <f t="shared" si="23"/>
        <v>94</v>
      </c>
      <c r="S86" s="40" t="str">
        <f t="shared" si="24"/>
        <v>3</v>
      </c>
      <c r="W86" s="40">
        <v>4122</v>
      </c>
      <c r="X86" s="40" t="s">
        <v>156</v>
      </c>
      <c r="Z86" s="204" t="str">
        <f t="shared" si="27"/>
        <v>41</v>
      </c>
      <c r="AA86" s="40" t="str">
        <f t="shared" si="28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6"/>
        <v>Ostali prihodi za posebne namjene</v>
      </c>
      <c r="E87" s="370">
        <v>3224</v>
      </c>
      <c r="F87" s="45" t="str">
        <f t="shared" si="17"/>
        <v>Materijal i dijelovi za tekuće i investicijsko održavanje</v>
      </c>
      <c r="G87" s="82" t="s">
        <v>144</v>
      </c>
      <c r="H87" s="45" t="str">
        <f t="shared" si="18"/>
        <v>REDOVNA DJELATNOST SVEUČILIŠTA U ZAGREBU (IZ EVIDENCIJSKIH PRIHODA)</v>
      </c>
      <c r="I87" s="45" t="str">
        <f t="shared" si="19"/>
        <v>0942</v>
      </c>
      <c r="J87" s="224">
        <v>3451</v>
      </c>
      <c r="K87" s="224">
        <v>3558</v>
      </c>
      <c r="L87" s="224">
        <v>3668</v>
      </c>
      <c r="M87" s="49"/>
      <c r="N87" s="246" t="str">
        <f>IF(C87="","",'OPĆI DIO'!$C$1)</f>
        <v>1940 SVEUČILIŠTE U ZAGREBU - UČITELJSKI FAKULTET</v>
      </c>
      <c r="O87" s="40" t="str">
        <f t="shared" si="20"/>
        <v>322</v>
      </c>
      <c r="P87" s="40" t="str">
        <f t="shared" si="21"/>
        <v>32</v>
      </c>
      <c r="Q87" s="40" t="str">
        <f t="shared" si="22"/>
        <v>43</v>
      </c>
      <c r="R87" s="40" t="str">
        <f t="shared" si="23"/>
        <v>94</v>
      </c>
      <c r="S87" s="40" t="str">
        <f t="shared" si="24"/>
        <v>3</v>
      </c>
      <c r="W87" s="40">
        <v>4123</v>
      </c>
      <c r="X87" s="40" t="s">
        <v>127</v>
      </c>
      <c r="Z87" s="204" t="str">
        <f t="shared" si="27"/>
        <v>41</v>
      </c>
      <c r="AA87" s="40" t="str">
        <f t="shared" si="28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6"/>
        <v>Ostali prihodi za posebne namjene</v>
      </c>
      <c r="E88" s="370">
        <v>3225</v>
      </c>
      <c r="F88" s="45" t="str">
        <f t="shared" si="17"/>
        <v>Sitni inventar i auto gume</v>
      </c>
      <c r="G88" s="82" t="s">
        <v>144</v>
      </c>
      <c r="H88" s="45" t="str">
        <f t="shared" si="18"/>
        <v>REDOVNA DJELATNOST SVEUČILIŠTA U ZAGREBU (IZ EVIDENCIJSKIH PRIHODA)</v>
      </c>
      <c r="I88" s="45" t="str">
        <f t="shared" si="19"/>
        <v>0942</v>
      </c>
      <c r="J88" s="224">
        <v>6557</v>
      </c>
      <c r="K88" s="224">
        <v>6760</v>
      </c>
      <c r="L88" s="224">
        <v>6969</v>
      </c>
      <c r="M88" s="49"/>
      <c r="N88" s="246" t="str">
        <f>IF(C88="","",'OPĆI DIO'!$C$1)</f>
        <v>1940 SVEUČILIŠTE U ZAGREBU - UČITELJSKI FAKULTET</v>
      </c>
      <c r="O88" s="40" t="str">
        <f t="shared" si="20"/>
        <v>322</v>
      </c>
      <c r="P88" s="40" t="str">
        <f t="shared" si="21"/>
        <v>32</v>
      </c>
      <c r="Q88" s="40" t="str">
        <f t="shared" si="22"/>
        <v>43</v>
      </c>
      <c r="R88" s="40" t="str">
        <f t="shared" si="23"/>
        <v>94</v>
      </c>
      <c r="S88" s="40" t="str">
        <f t="shared" si="24"/>
        <v>3</v>
      </c>
      <c r="W88" s="40">
        <v>4124</v>
      </c>
      <c r="X88" s="40" t="s">
        <v>113</v>
      </c>
      <c r="Z88" s="204" t="str">
        <f t="shared" si="27"/>
        <v>41</v>
      </c>
      <c r="AA88" s="40" t="str">
        <f t="shared" si="28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6"/>
        <v>Ostali prihodi za posebne namjene</v>
      </c>
      <c r="E89" s="370">
        <v>3227</v>
      </c>
      <c r="F89" s="45" t="str">
        <f t="shared" si="17"/>
        <v>Službena, radna i zaštitna odjeća i obuća</v>
      </c>
      <c r="G89" s="82" t="s">
        <v>144</v>
      </c>
      <c r="H89" s="45" t="str">
        <f t="shared" si="18"/>
        <v>REDOVNA DJELATNOST SVEUČILIŠTA U ZAGREBU (IZ EVIDENCIJSKIH PRIHODA)</v>
      </c>
      <c r="I89" s="45" t="str">
        <f t="shared" si="19"/>
        <v>0942</v>
      </c>
      <c r="J89" s="224">
        <v>3451</v>
      </c>
      <c r="K89" s="224">
        <v>3558</v>
      </c>
      <c r="L89" s="224">
        <v>3668</v>
      </c>
      <c r="M89" s="49"/>
      <c r="N89" s="246" t="str">
        <f>IF(C89="","",'OPĆI DIO'!$C$1)</f>
        <v>1940 SVEUČILIŠTE U ZAGREBU - UČITELJSKI FAKULTET</v>
      </c>
      <c r="O89" s="40" t="str">
        <f t="shared" si="20"/>
        <v>322</v>
      </c>
      <c r="P89" s="40" t="str">
        <f t="shared" si="21"/>
        <v>32</v>
      </c>
      <c r="Q89" s="40" t="str">
        <f t="shared" si="22"/>
        <v>43</v>
      </c>
      <c r="R89" s="40" t="str">
        <f t="shared" si="23"/>
        <v>94</v>
      </c>
      <c r="S89" s="40" t="str">
        <f t="shared" si="24"/>
        <v>3</v>
      </c>
      <c r="W89" s="40">
        <v>4126</v>
      </c>
      <c r="X89" s="40" t="s">
        <v>157</v>
      </c>
      <c r="Z89" s="204" t="str">
        <f t="shared" si="27"/>
        <v>41</v>
      </c>
      <c r="AA89" s="40" t="str">
        <f t="shared" si="28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6"/>
        <v>Ostali prihodi za posebne namjene</v>
      </c>
      <c r="E90" s="370">
        <v>3231</v>
      </c>
      <c r="F90" s="45" t="str">
        <f t="shared" si="17"/>
        <v>Usluge telefona, pošte i prijevoza</v>
      </c>
      <c r="G90" s="82" t="s">
        <v>144</v>
      </c>
      <c r="H90" s="45" t="str">
        <f t="shared" si="18"/>
        <v>REDOVNA DJELATNOST SVEUČILIŠTA U ZAGREBU (IZ EVIDENCIJSKIH PRIHODA)</v>
      </c>
      <c r="I90" s="45" t="str">
        <f t="shared" si="19"/>
        <v>0942</v>
      </c>
      <c r="J90" s="224">
        <v>13803</v>
      </c>
      <c r="K90" s="224">
        <v>14231</v>
      </c>
      <c r="L90" s="224">
        <v>14672</v>
      </c>
      <c r="M90" s="49"/>
      <c r="N90" s="246" t="str">
        <f>IF(C90="","",'OPĆI DIO'!$C$1)</f>
        <v>1940 SVEUČILIŠTE U ZAGREBU - UČITELJSKI FAKULTET</v>
      </c>
      <c r="O90" s="40" t="str">
        <f t="shared" si="20"/>
        <v>323</v>
      </c>
      <c r="P90" s="40" t="str">
        <f t="shared" si="21"/>
        <v>32</v>
      </c>
      <c r="Q90" s="40" t="str">
        <f t="shared" si="22"/>
        <v>43</v>
      </c>
      <c r="R90" s="40" t="str">
        <f t="shared" si="23"/>
        <v>94</v>
      </c>
      <c r="S90" s="40" t="str">
        <f t="shared" si="24"/>
        <v>3</v>
      </c>
      <c r="W90" s="40">
        <v>4211</v>
      </c>
      <c r="X90" s="40" t="s">
        <v>171</v>
      </c>
      <c r="Z90" s="204" t="str">
        <f t="shared" si="27"/>
        <v>42</v>
      </c>
      <c r="AA90" s="40" t="str">
        <f t="shared" si="28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6"/>
        <v>Ostali prihodi za posebne namjene</v>
      </c>
      <c r="E91" s="370">
        <v>3232</v>
      </c>
      <c r="F91" s="45" t="str">
        <f t="shared" si="17"/>
        <v>Usluge tekućeg i investicijskog održavanja</v>
      </c>
      <c r="G91" s="82" t="s">
        <v>144</v>
      </c>
      <c r="H91" s="45" t="str">
        <f t="shared" si="18"/>
        <v>REDOVNA DJELATNOST SVEUČILIŠTA U ZAGREBU (IZ EVIDENCIJSKIH PRIHODA)</v>
      </c>
      <c r="I91" s="45" t="str">
        <f t="shared" si="19"/>
        <v>0942</v>
      </c>
      <c r="J91" s="224">
        <v>120777</v>
      </c>
      <c r="K91" s="224">
        <v>124520</v>
      </c>
      <c r="L91" s="224">
        <v>128385</v>
      </c>
      <c r="M91" s="49"/>
      <c r="N91" s="246" t="str">
        <f>IF(C91="","",'OPĆI DIO'!$C$1)</f>
        <v>1940 SVEUČILIŠTE U ZAGREBU - UČITELJSKI FAKULTET</v>
      </c>
      <c r="O91" s="40" t="str">
        <f t="shared" si="20"/>
        <v>323</v>
      </c>
      <c r="P91" s="40" t="str">
        <f t="shared" si="21"/>
        <v>32</v>
      </c>
      <c r="Q91" s="40" t="str">
        <f t="shared" si="22"/>
        <v>43</v>
      </c>
      <c r="R91" s="40" t="str">
        <f t="shared" si="23"/>
        <v>94</v>
      </c>
      <c r="S91" s="40" t="str">
        <f t="shared" si="24"/>
        <v>3</v>
      </c>
      <c r="W91" s="40">
        <v>4212</v>
      </c>
      <c r="X91" s="40" t="s">
        <v>59</v>
      </c>
      <c r="Z91" s="204" t="str">
        <f t="shared" si="27"/>
        <v>42</v>
      </c>
      <c r="AA91" s="40" t="str">
        <f t="shared" si="28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6"/>
        <v>Ostali prihodi za posebne namjene</v>
      </c>
      <c r="E92" s="370">
        <v>3233</v>
      </c>
      <c r="F92" s="45" t="str">
        <f t="shared" si="17"/>
        <v>Usluge promidžbe i informiranja</v>
      </c>
      <c r="G92" s="82" t="s">
        <v>144</v>
      </c>
      <c r="H92" s="45" t="str">
        <f t="shared" si="18"/>
        <v>REDOVNA DJELATNOST SVEUČILIŠTA U ZAGREBU (IZ EVIDENCIJSKIH PRIHODA)</v>
      </c>
      <c r="I92" s="45" t="str">
        <f t="shared" si="19"/>
        <v>0942</v>
      </c>
      <c r="J92" s="224">
        <v>11733</v>
      </c>
      <c r="K92" s="224">
        <v>12096</v>
      </c>
      <c r="L92" s="224">
        <v>12471</v>
      </c>
      <c r="M92" s="49"/>
      <c r="N92" s="246" t="str">
        <f>IF(C92="","",'OPĆI DIO'!$C$1)</f>
        <v>1940 SVEUČILIŠTE U ZAGREBU - UČITELJSKI FAKULTET</v>
      </c>
      <c r="O92" s="40" t="str">
        <f t="shared" si="20"/>
        <v>323</v>
      </c>
      <c r="P92" s="40" t="str">
        <f t="shared" si="21"/>
        <v>32</v>
      </c>
      <c r="Q92" s="40" t="str">
        <f t="shared" si="22"/>
        <v>43</v>
      </c>
      <c r="R92" s="40" t="str">
        <f t="shared" si="23"/>
        <v>94</v>
      </c>
      <c r="S92" s="40" t="str">
        <f t="shared" si="24"/>
        <v>3</v>
      </c>
      <c r="W92" s="40">
        <v>4213</v>
      </c>
      <c r="X92" s="40" t="s">
        <v>158</v>
      </c>
      <c r="Z92" s="204" t="str">
        <f t="shared" si="27"/>
        <v>42</v>
      </c>
      <c r="AA92" s="40" t="str">
        <f t="shared" si="28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6"/>
        <v>Ostali prihodi za posebne namjene</v>
      </c>
      <c r="E93" s="370">
        <v>3234</v>
      </c>
      <c r="F93" s="45" t="str">
        <f t="shared" si="17"/>
        <v>Komunalne usluge</v>
      </c>
      <c r="G93" s="82" t="s">
        <v>144</v>
      </c>
      <c r="H93" s="45" t="str">
        <f t="shared" si="18"/>
        <v>REDOVNA DJELATNOST SVEUČILIŠTA U ZAGREBU (IZ EVIDENCIJSKIH PRIHODA)</v>
      </c>
      <c r="I93" s="45" t="str">
        <f t="shared" si="19"/>
        <v>0942</v>
      </c>
      <c r="J93" s="224">
        <v>14838</v>
      </c>
      <c r="K93" s="224">
        <v>15298</v>
      </c>
      <c r="L93" s="224">
        <v>15773</v>
      </c>
      <c r="M93" s="49"/>
      <c r="N93" s="246" t="str">
        <f>IF(C93="","",'OPĆI DIO'!$C$1)</f>
        <v>1940 SVEUČILIŠTE U ZAGREBU - UČITELJSKI FAKULTET</v>
      </c>
      <c r="O93" s="40" t="str">
        <f t="shared" si="20"/>
        <v>323</v>
      </c>
      <c r="P93" s="40" t="str">
        <f t="shared" si="21"/>
        <v>32</v>
      </c>
      <c r="Q93" s="40" t="str">
        <f t="shared" si="22"/>
        <v>43</v>
      </c>
      <c r="R93" s="40" t="str">
        <f t="shared" si="23"/>
        <v>94</v>
      </c>
      <c r="S93" s="40" t="str">
        <f t="shared" si="24"/>
        <v>3</v>
      </c>
      <c r="W93" s="40">
        <v>4214</v>
      </c>
      <c r="X93" s="40" t="s">
        <v>159</v>
      </c>
      <c r="Z93" s="204" t="str">
        <f t="shared" si="27"/>
        <v>42</v>
      </c>
      <c r="AA93" s="40" t="str">
        <f t="shared" si="28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43</v>
      </c>
      <c r="D94" s="45" t="str">
        <f t="shared" si="16"/>
        <v>Ostali prihodi za posebne namjene</v>
      </c>
      <c r="E94" s="370">
        <v>3235</v>
      </c>
      <c r="F94" s="45" t="str">
        <f t="shared" si="17"/>
        <v>Zakupnine i najamnine</v>
      </c>
      <c r="G94" s="82" t="s">
        <v>144</v>
      </c>
      <c r="H94" s="45" t="str">
        <f t="shared" si="18"/>
        <v>REDOVNA DJELATNOST SVEUČILIŠTA U ZAGREBU (IZ EVIDENCIJSKIH PRIHODA)</v>
      </c>
      <c r="I94" s="45" t="str">
        <f t="shared" si="19"/>
        <v>0942</v>
      </c>
      <c r="J94" s="224">
        <v>4486</v>
      </c>
      <c r="K94" s="224">
        <v>4625</v>
      </c>
      <c r="L94" s="224">
        <v>4768</v>
      </c>
      <c r="M94" s="49"/>
      <c r="N94" s="246" t="str">
        <f>IF(C94="","",'OPĆI DIO'!$C$1)</f>
        <v>1940 SVEUČILIŠTE U ZAGREBU - UČITELJSKI FAKULTET</v>
      </c>
      <c r="O94" s="40" t="str">
        <f t="shared" si="20"/>
        <v>323</v>
      </c>
      <c r="P94" s="40" t="str">
        <f t="shared" si="21"/>
        <v>32</v>
      </c>
      <c r="Q94" s="40" t="str">
        <f t="shared" si="22"/>
        <v>43</v>
      </c>
      <c r="R94" s="40" t="str">
        <f t="shared" si="23"/>
        <v>94</v>
      </c>
      <c r="S94" s="40" t="str">
        <f t="shared" si="24"/>
        <v>3</v>
      </c>
      <c r="W94" s="40">
        <v>4221</v>
      </c>
      <c r="X94" s="40" t="s">
        <v>94</v>
      </c>
      <c r="Z94" s="204" t="str">
        <f t="shared" si="27"/>
        <v>42</v>
      </c>
      <c r="AA94" s="40" t="str">
        <f t="shared" si="28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43</v>
      </c>
      <c r="D95" s="45" t="str">
        <f t="shared" si="16"/>
        <v>Ostali prihodi za posebne namjene</v>
      </c>
      <c r="E95" s="370">
        <v>3236</v>
      </c>
      <c r="F95" s="45" t="str">
        <f t="shared" si="17"/>
        <v>Zdravstvene i veterinarske usluge</v>
      </c>
      <c r="G95" s="82" t="s">
        <v>144</v>
      </c>
      <c r="H95" s="45" t="str">
        <f t="shared" si="18"/>
        <v>REDOVNA DJELATNOST SVEUČILIŠTA U ZAGREBU (IZ EVIDENCIJSKIH PRIHODA)</v>
      </c>
      <c r="I95" s="45" t="str">
        <f t="shared" si="19"/>
        <v>0942</v>
      </c>
      <c r="J95" s="224">
        <v>4313</v>
      </c>
      <c r="K95" s="224">
        <v>4447</v>
      </c>
      <c r="L95" s="224">
        <v>4585</v>
      </c>
      <c r="M95" s="49"/>
      <c r="N95" s="246" t="str">
        <f>IF(C95="","",'OPĆI DIO'!$C$1)</f>
        <v>1940 SVEUČILIŠTE U ZAGREBU - UČITELJSKI FAKULTET</v>
      </c>
      <c r="O95" s="40" t="str">
        <f t="shared" si="20"/>
        <v>323</v>
      </c>
      <c r="P95" s="40" t="str">
        <f t="shared" si="21"/>
        <v>32</v>
      </c>
      <c r="Q95" s="40" t="str">
        <f t="shared" si="22"/>
        <v>43</v>
      </c>
      <c r="R95" s="40" t="str">
        <f t="shared" si="23"/>
        <v>94</v>
      </c>
      <c r="S95" s="40" t="str">
        <f t="shared" si="24"/>
        <v>3</v>
      </c>
      <c r="W95" s="40">
        <v>4222</v>
      </c>
      <c r="X95" s="40" t="s">
        <v>105</v>
      </c>
      <c r="Z95" s="204" t="str">
        <f t="shared" si="27"/>
        <v>42</v>
      </c>
      <c r="AA95" s="40" t="str">
        <f t="shared" si="28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43</v>
      </c>
      <c r="D96" s="45" t="str">
        <f t="shared" si="16"/>
        <v>Ostali prihodi za posebne namjene</v>
      </c>
      <c r="E96" s="370">
        <v>3237</v>
      </c>
      <c r="F96" s="45" t="str">
        <f t="shared" si="17"/>
        <v>Intelektualne i osobne usluge</v>
      </c>
      <c r="G96" s="82" t="s">
        <v>144</v>
      </c>
      <c r="H96" s="45" t="str">
        <f t="shared" si="18"/>
        <v>REDOVNA DJELATNOST SVEUČILIŠTA U ZAGREBU (IZ EVIDENCIJSKIH PRIHODA)</v>
      </c>
      <c r="I96" s="45" t="str">
        <f t="shared" si="19"/>
        <v>0942</v>
      </c>
      <c r="J96" s="224">
        <v>120778</v>
      </c>
      <c r="K96" s="224">
        <v>124522</v>
      </c>
      <c r="L96" s="224">
        <v>128384</v>
      </c>
      <c r="M96" s="49"/>
      <c r="N96" s="246" t="str">
        <f>IF(C96="","",'OPĆI DIO'!$C$1)</f>
        <v>1940 SVEUČILIŠTE U ZAGREBU - UČITELJSKI FAKULTET</v>
      </c>
      <c r="O96" s="40" t="str">
        <f t="shared" si="20"/>
        <v>323</v>
      </c>
      <c r="P96" s="40" t="str">
        <f t="shared" si="21"/>
        <v>32</v>
      </c>
      <c r="Q96" s="40" t="str">
        <f t="shared" si="22"/>
        <v>43</v>
      </c>
      <c r="R96" s="40" t="str">
        <f t="shared" si="23"/>
        <v>94</v>
      </c>
      <c r="S96" s="40" t="str">
        <f t="shared" si="24"/>
        <v>3</v>
      </c>
      <c r="W96" s="40">
        <v>4223</v>
      </c>
      <c r="X96" s="40" t="s">
        <v>118</v>
      </c>
      <c r="Z96" s="204" t="str">
        <f t="shared" si="27"/>
        <v>42</v>
      </c>
      <c r="AA96" s="40" t="str">
        <f t="shared" si="28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43</v>
      </c>
      <c r="D97" s="45" t="str">
        <f t="shared" si="16"/>
        <v>Ostali prihodi za posebne namjene</v>
      </c>
      <c r="E97" s="370">
        <v>3238</v>
      </c>
      <c r="F97" s="45" t="str">
        <f t="shared" si="17"/>
        <v>Računalne usluge</v>
      </c>
      <c r="G97" s="82" t="s">
        <v>144</v>
      </c>
      <c r="H97" s="45" t="str">
        <f t="shared" si="18"/>
        <v>REDOVNA DJELATNOST SVEUČILIŠTA U ZAGREBU (IZ EVIDENCIJSKIH PRIHODA)</v>
      </c>
      <c r="I97" s="45" t="str">
        <f t="shared" si="19"/>
        <v>0942</v>
      </c>
      <c r="J97" s="224">
        <v>12250</v>
      </c>
      <c r="K97" s="224">
        <v>12630</v>
      </c>
      <c r="L97" s="224">
        <v>13022</v>
      </c>
      <c r="M97" s="49"/>
      <c r="N97" s="246" t="str">
        <f>IF(C97="","",'OPĆI DIO'!$C$1)</f>
        <v>1940 SVEUČILIŠTE U ZAGREBU - UČITELJSKI FAKULTET</v>
      </c>
      <c r="O97" s="40" t="str">
        <f t="shared" si="20"/>
        <v>323</v>
      </c>
      <c r="P97" s="40" t="str">
        <f t="shared" si="21"/>
        <v>32</v>
      </c>
      <c r="Q97" s="40" t="str">
        <f t="shared" si="22"/>
        <v>43</v>
      </c>
      <c r="R97" s="40" t="str">
        <f t="shared" si="23"/>
        <v>94</v>
      </c>
      <c r="S97" s="40" t="str">
        <f t="shared" si="24"/>
        <v>3</v>
      </c>
      <c r="W97" s="40">
        <v>4224</v>
      </c>
      <c r="X97" s="40" t="s">
        <v>111</v>
      </c>
      <c r="Z97" s="204" t="str">
        <f t="shared" si="27"/>
        <v>42</v>
      </c>
      <c r="AA97" s="40" t="str">
        <f t="shared" si="28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43</v>
      </c>
      <c r="D98" s="45" t="str">
        <f t="shared" si="16"/>
        <v>Ostali prihodi za posebne namjene</v>
      </c>
      <c r="E98" s="370">
        <v>3239</v>
      </c>
      <c r="F98" s="45" t="str">
        <f t="shared" si="17"/>
        <v>Ostale usluge</v>
      </c>
      <c r="G98" s="82" t="s">
        <v>144</v>
      </c>
      <c r="H98" s="45" t="str">
        <f t="shared" si="18"/>
        <v>REDOVNA DJELATNOST SVEUČILIŠTA U ZAGREBU (IZ EVIDENCIJSKIH PRIHODA)</v>
      </c>
      <c r="I98" s="45" t="str">
        <f t="shared" si="19"/>
        <v>0942</v>
      </c>
      <c r="J98" s="224">
        <v>47276</v>
      </c>
      <c r="K98" s="224">
        <v>48741</v>
      </c>
      <c r="L98" s="224">
        <v>50252</v>
      </c>
      <c r="M98" s="49"/>
      <c r="N98" s="246" t="str">
        <f>IF(C98="","",'OPĆI DIO'!$C$1)</f>
        <v>1940 SVEUČILIŠTE U ZAGREBU - UČITELJSKI FAKULTET</v>
      </c>
      <c r="O98" s="40" t="str">
        <f t="shared" si="20"/>
        <v>323</v>
      </c>
      <c r="P98" s="40" t="str">
        <f t="shared" si="21"/>
        <v>32</v>
      </c>
      <c r="Q98" s="40" t="str">
        <f t="shared" si="22"/>
        <v>43</v>
      </c>
      <c r="R98" s="40" t="str">
        <f t="shared" si="23"/>
        <v>94</v>
      </c>
      <c r="S98" s="40" t="str">
        <f t="shared" si="24"/>
        <v>3</v>
      </c>
      <c r="W98" s="40">
        <v>4225</v>
      </c>
      <c r="X98" s="40" t="s">
        <v>115</v>
      </c>
      <c r="Z98" s="204" t="str">
        <f t="shared" si="27"/>
        <v>42</v>
      </c>
      <c r="AA98" s="40" t="str">
        <f t="shared" si="28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43</v>
      </c>
      <c r="D99" s="45" t="str">
        <f t="shared" si="16"/>
        <v>Ostali prihodi za posebne namjene</v>
      </c>
      <c r="E99" s="370">
        <v>3241</v>
      </c>
      <c r="F99" s="45" t="str">
        <f t="shared" si="17"/>
        <v>Naknade troškova osobama izvan radnog odnosa</v>
      </c>
      <c r="G99" s="82" t="s">
        <v>144</v>
      </c>
      <c r="H99" s="45" t="str">
        <f t="shared" si="18"/>
        <v>REDOVNA DJELATNOST SVEUČILIŠTA U ZAGREBU (IZ EVIDENCIJSKIH PRIHODA)</v>
      </c>
      <c r="I99" s="45" t="str">
        <f t="shared" si="19"/>
        <v>0942</v>
      </c>
      <c r="J99" s="224">
        <v>13572</v>
      </c>
      <c r="K99" s="224">
        <v>13993</v>
      </c>
      <c r="L99" s="224">
        <v>14426</v>
      </c>
      <c r="M99" s="49"/>
      <c r="N99" s="246" t="str">
        <f>IF(C99="","",'OPĆI DIO'!$C$1)</f>
        <v>1940 SVEUČILIŠTE U ZAGREBU - UČITELJSKI FAKULTET</v>
      </c>
      <c r="O99" s="40" t="str">
        <f t="shared" si="20"/>
        <v>324</v>
      </c>
      <c r="P99" s="40" t="str">
        <f t="shared" si="21"/>
        <v>32</v>
      </c>
      <c r="Q99" s="40" t="str">
        <f t="shared" si="22"/>
        <v>43</v>
      </c>
      <c r="R99" s="40" t="str">
        <f t="shared" si="23"/>
        <v>94</v>
      </c>
      <c r="S99" s="40" t="str">
        <f t="shared" si="24"/>
        <v>3</v>
      </c>
      <c r="W99" s="40">
        <v>4226</v>
      </c>
      <c r="X99" s="40" t="s">
        <v>160</v>
      </c>
      <c r="Z99" s="204" t="str">
        <f t="shared" si="27"/>
        <v>42</v>
      </c>
      <c r="AA99" s="40" t="str">
        <f t="shared" si="28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43</v>
      </c>
      <c r="D100" s="45" t="str">
        <f t="shared" si="16"/>
        <v>Ostali prihodi za posebne namjene</v>
      </c>
      <c r="E100" s="370">
        <v>3292</v>
      </c>
      <c r="F100" s="45" t="str">
        <f t="shared" si="17"/>
        <v>Premije osiguranja</v>
      </c>
      <c r="G100" s="82" t="s">
        <v>144</v>
      </c>
      <c r="H100" s="45" t="str">
        <f t="shared" si="18"/>
        <v>REDOVNA DJELATNOST SVEUČILIŠTA U ZAGREBU (IZ EVIDENCIJSKIH PRIHODA)</v>
      </c>
      <c r="I100" s="45" t="str">
        <f t="shared" si="19"/>
        <v>0942</v>
      </c>
      <c r="J100" s="224">
        <v>6902</v>
      </c>
      <c r="K100" s="224">
        <v>7116</v>
      </c>
      <c r="L100" s="224">
        <v>7336</v>
      </c>
      <c r="M100" s="49"/>
      <c r="N100" s="246" t="str">
        <f>IF(C100="","",'OPĆI DIO'!$C$1)</f>
        <v>1940 SVEUČILIŠTE U ZAGREBU - UČITELJSKI FAKULTET</v>
      </c>
      <c r="O100" s="40" t="str">
        <f t="shared" si="20"/>
        <v>329</v>
      </c>
      <c r="P100" s="40" t="str">
        <f t="shared" si="21"/>
        <v>32</v>
      </c>
      <c r="Q100" s="40" t="str">
        <f t="shared" si="22"/>
        <v>43</v>
      </c>
      <c r="R100" s="40" t="str">
        <f t="shared" si="23"/>
        <v>94</v>
      </c>
      <c r="S100" s="40" t="str">
        <f t="shared" si="24"/>
        <v>3</v>
      </c>
      <c r="W100" s="40">
        <v>4227</v>
      </c>
      <c r="X100" s="40" t="s">
        <v>128</v>
      </c>
      <c r="Z100" s="204" t="str">
        <f t="shared" si="27"/>
        <v>42</v>
      </c>
      <c r="AA100" s="40" t="str">
        <f t="shared" si="28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43</v>
      </c>
      <c r="D101" s="45" t="str">
        <f t="shared" si="16"/>
        <v>Ostali prihodi za posebne namjene</v>
      </c>
      <c r="E101" s="370">
        <v>3293</v>
      </c>
      <c r="F101" s="45" t="str">
        <f t="shared" si="17"/>
        <v>Reprezentacija</v>
      </c>
      <c r="G101" s="82" t="s">
        <v>144</v>
      </c>
      <c r="H101" s="45" t="str">
        <f t="shared" si="18"/>
        <v>REDOVNA DJELATNOST SVEUČILIŠTA U ZAGREBU (IZ EVIDENCIJSKIH PRIHODA)</v>
      </c>
      <c r="I101" s="45" t="str">
        <f t="shared" si="19"/>
        <v>0942</v>
      </c>
      <c r="J101" s="224">
        <v>21495</v>
      </c>
      <c r="K101" s="224">
        <v>22161</v>
      </c>
      <c r="L101" s="224">
        <v>22848</v>
      </c>
      <c r="M101" s="49"/>
      <c r="N101" s="246" t="str">
        <f>IF(C101="","",'OPĆI DIO'!$C$1)</f>
        <v>1940 SVEUČILIŠTE U ZAGREBU - UČITELJSKI FAKULTET</v>
      </c>
      <c r="O101" s="40" t="str">
        <f t="shared" si="20"/>
        <v>329</v>
      </c>
      <c r="P101" s="40" t="str">
        <f t="shared" si="21"/>
        <v>32</v>
      </c>
      <c r="Q101" s="40" t="str">
        <f t="shared" si="22"/>
        <v>43</v>
      </c>
      <c r="R101" s="40" t="str">
        <f t="shared" si="23"/>
        <v>94</v>
      </c>
      <c r="S101" s="40" t="str">
        <f t="shared" si="24"/>
        <v>3</v>
      </c>
      <c r="W101" s="40">
        <v>4231</v>
      </c>
      <c r="X101" s="40" t="s">
        <v>161</v>
      </c>
      <c r="Z101" s="204" t="str">
        <f t="shared" si="27"/>
        <v>42</v>
      </c>
      <c r="AA101" s="40" t="str">
        <f t="shared" si="28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43</v>
      </c>
      <c r="D102" s="45" t="str">
        <f t="shared" si="16"/>
        <v>Ostali prihodi za posebne namjene</v>
      </c>
      <c r="E102" s="370">
        <v>3295</v>
      </c>
      <c r="F102" s="45" t="str">
        <f t="shared" si="17"/>
        <v>Pristojbe i naknade</v>
      </c>
      <c r="G102" s="82" t="s">
        <v>144</v>
      </c>
      <c r="H102" s="45" t="str">
        <f t="shared" si="18"/>
        <v>REDOVNA DJELATNOST SVEUČILIŠTA U ZAGREBU (IZ EVIDENCIJSKIH PRIHODA)</v>
      </c>
      <c r="I102" s="45" t="str">
        <f t="shared" si="19"/>
        <v>0942</v>
      </c>
      <c r="J102" s="224">
        <v>3451</v>
      </c>
      <c r="K102" s="224">
        <v>3558</v>
      </c>
      <c r="L102" s="224">
        <v>3668</v>
      </c>
      <c r="M102" s="49"/>
      <c r="N102" s="246" t="str">
        <f>IF(C102="","",'OPĆI DIO'!$C$1)</f>
        <v>1940 SVEUČILIŠTE U ZAGREBU - UČITELJSKI FAKULTET</v>
      </c>
      <c r="O102" s="40" t="str">
        <f t="shared" si="20"/>
        <v>329</v>
      </c>
      <c r="P102" s="40" t="str">
        <f t="shared" si="21"/>
        <v>32</v>
      </c>
      <c r="Q102" s="40" t="str">
        <f t="shared" si="22"/>
        <v>43</v>
      </c>
      <c r="R102" s="40" t="str">
        <f t="shared" si="23"/>
        <v>94</v>
      </c>
      <c r="S102" s="40" t="str">
        <f t="shared" si="24"/>
        <v>3</v>
      </c>
      <c r="W102" s="40">
        <v>4233</v>
      </c>
      <c r="X102" s="40" t="s">
        <v>169</v>
      </c>
      <c r="Z102" s="204" t="str">
        <f t="shared" ref="Z102:Z129" si="29">LEFT(W102,2)</f>
        <v>42</v>
      </c>
      <c r="AA102" s="40" t="str">
        <f t="shared" si="28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43</v>
      </c>
      <c r="D103" s="45" t="str">
        <f t="shared" si="16"/>
        <v>Ostali prihodi za posebne namjene</v>
      </c>
      <c r="E103" s="370">
        <v>3299</v>
      </c>
      <c r="F103" s="45" t="str">
        <f t="shared" si="17"/>
        <v>Ostali nespomenuti rashodi poslovanja</v>
      </c>
      <c r="G103" s="82" t="s">
        <v>144</v>
      </c>
      <c r="H103" s="45" t="str">
        <f t="shared" si="18"/>
        <v>REDOVNA DJELATNOST SVEUČILIŠTA U ZAGREBU (IZ EVIDENCIJSKIH PRIHODA)</v>
      </c>
      <c r="I103" s="45" t="str">
        <f t="shared" si="19"/>
        <v>0942</v>
      </c>
      <c r="J103" s="224">
        <v>14376</v>
      </c>
      <c r="K103" s="224">
        <v>14822</v>
      </c>
      <c r="L103" s="224">
        <v>15281</v>
      </c>
      <c r="M103" s="49"/>
      <c r="N103" s="246" t="str">
        <f>IF(C103="","",'OPĆI DIO'!$C$1)</f>
        <v>1940 SVEUČILIŠTE U ZAGREBU - UČITELJSKI FAKULTET</v>
      </c>
      <c r="O103" s="40" t="str">
        <f t="shared" si="20"/>
        <v>329</v>
      </c>
      <c r="P103" s="40" t="str">
        <f t="shared" si="21"/>
        <v>32</v>
      </c>
      <c r="Q103" s="40" t="str">
        <f t="shared" si="22"/>
        <v>43</v>
      </c>
      <c r="R103" s="40" t="str">
        <f t="shared" si="23"/>
        <v>94</v>
      </c>
      <c r="S103" s="40" t="str">
        <f t="shared" si="24"/>
        <v>3</v>
      </c>
      <c r="W103" s="40">
        <v>4241</v>
      </c>
      <c r="X103" s="40" t="s">
        <v>106</v>
      </c>
      <c r="Z103" s="204" t="str">
        <f t="shared" si="29"/>
        <v>42</v>
      </c>
      <c r="AA103" s="40" t="str">
        <f t="shared" si="28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43</v>
      </c>
      <c r="D104" s="45" t="str">
        <f t="shared" si="16"/>
        <v>Ostali prihodi za posebne namjene</v>
      </c>
      <c r="E104" s="370">
        <v>3431</v>
      </c>
      <c r="F104" s="45" t="str">
        <f t="shared" si="17"/>
        <v>Bankarske usluge i usluge platnog prometa</v>
      </c>
      <c r="G104" s="82" t="s">
        <v>144</v>
      </c>
      <c r="H104" s="45" t="str">
        <f t="shared" si="18"/>
        <v>REDOVNA DJELATNOST SVEUČILIŠTA U ZAGREBU (IZ EVIDENCIJSKIH PRIHODA)</v>
      </c>
      <c r="I104" s="45" t="str">
        <f t="shared" si="19"/>
        <v>0942</v>
      </c>
      <c r="J104" s="224">
        <v>2761</v>
      </c>
      <c r="K104" s="224">
        <v>2846</v>
      </c>
      <c r="L104" s="224">
        <v>2934</v>
      </c>
      <c r="M104" s="49"/>
      <c r="N104" s="246" t="str">
        <f>IF(C104="","",'OPĆI DIO'!$C$1)</f>
        <v>1940 SVEUČILIŠTE U ZAGREBU - UČITELJSKI FAKULTET</v>
      </c>
      <c r="O104" s="40" t="str">
        <f t="shared" si="20"/>
        <v>343</v>
      </c>
      <c r="P104" s="40" t="str">
        <f t="shared" si="21"/>
        <v>34</v>
      </c>
      <c r="Q104" s="40" t="str">
        <f t="shared" si="22"/>
        <v>43</v>
      </c>
      <c r="R104" s="40" t="str">
        <f t="shared" si="23"/>
        <v>94</v>
      </c>
      <c r="S104" s="40" t="str">
        <f t="shared" si="24"/>
        <v>3</v>
      </c>
      <c r="W104" s="40">
        <v>4242</v>
      </c>
      <c r="X104" s="40" t="s">
        <v>138</v>
      </c>
      <c r="Z104" s="204" t="str">
        <f t="shared" si="29"/>
        <v>42</v>
      </c>
      <c r="AA104" s="40" t="str">
        <f t="shared" si="28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43</v>
      </c>
      <c r="D105" s="45" t="str">
        <f t="shared" si="16"/>
        <v>Ostali prihodi za posebne namjene</v>
      </c>
      <c r="E105" s="370">
        <v>3432</v>
      </c>
      <c r="F105" s="45" t="str">
        <f t="shared" si="17"/>
        <v>Negativne tečajne razlike i razlike zbog primjene valutne kl</v>
      </c>
      <c r="G105" s="82" t="s">
        <v>144</v>
      </c>
      <c r="H105" s="45" t="str">
        <f t="shared" si="18"/>
        <v>REDOVNA DJELATNOST SVEUČILIŠTA U ZAGREBU (IZ EVIDENCIJSKIH PRIHODA)</v>
      </c>
      <c r="I105" s="45" t="str">
        <f t="shared" si="19"/>
        <v>0942</v>
      </c>
      <c r="J105" s="224">
        <v>69</v>
      </c>
      <c r="K105" s="224">
        <v>71</v>
      </c>
      <c r="L105" s="224">
        <v>73</v>
      </c>
      <c r="M105" s="49"/>
      <c r="N105" s="246" t="str">
        <f>IF(C105="","",'OPĆI DIO'!$C$1)</f>
        <v>1940 SVEUČILIŠTE U ZAGREBU - UČITELJSKI FAKULTET</v>
      </c>
      <c r="O105" s="40" t="str">
        <f t="shared" si="20"/>
        <v>343</v>
      </c>
      <c r="P105" s="40" t="str">
        <f t="shared" si="21"/>
        <v>34</v>
      </c>
      <c r="Q105" s="40" t="str">
        <f t="shared" si="22"/>
        <v>43</v>
      </c>
      <c r="R105" s="40" t="str">
        <f t="shared" si="23"/>
        <v>94</v>
      </c>
      <c r="S105" s="40" t="str">
        <f t="shared" si="24"/>
        <v>3</v>
      </c>
      <c r="W105" s="40">
        <v>4244</v>
      </c>
      <c r="X105" s="40" t="s">
        <v>170</v>
      </c>
      <c r="Z105" s="204" t="str">
        <f t="shared" si="29"/>
        <v>42</v>
      </c>
      <c r="AA105" s="40" t="str">
        <f t="shared" si="28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50">
        <v>43</v>
      </c>
      <c r="D106" s="45" t="str">
        <f t="shared" si="16"/>
        <v>Ostali prihodi za posebne namjene</v>
      </c>
      <c r="E106" s="370">
        <v>3433</v>
      </c>
      <c r="F106" s="45" t="str">
        <f t="shared" si="17"/>
        <v>Zatezne kamate</v>
      </c>
      <c r="G106" s="82" t="s">
        <v>144</v>
      </c>
      <c r="H106" s="45" t="str">
        <f t="shared" si="18"/>
        <v>REDOVNA DJELATNOST SVEUČILIŠTA U ZAGREBU (IZ EVIDENCIJSKIH PRIHODA)</v>
      </c>
      <c r="I106" s="45" t="str">
        <f t="shared" si="19"/>
        <v>0942</v>
      </c>
      <c r="J106" s="224">
        <v>8627</v>
      </c>
      <c r="K106" s="224">
        <v>8894</v>
      </c>
      <c r="L106" s="224">
        <v>9170</v>
      </c>
      <c r="M106" s="49"/>
      <c r="N106" s="246" t="str">
        <f>IF(C106="","",'OPĆI DIO'!$C$1)</f>
        <v>1940 SVEUČILIŠTE U ZAGREBU - UČITELJSKI FAKULTET</v>
      </c>
      <c r="O106" s="40" t="str">
        <f t="shared" si="20"/>
        <v>343</v>
      </c>
      <c r="P106" s="40" t="str">
        <f t="shared" si="21"/>
        <v>34</v>
      </c>
      <c r="Q106" s="40" t="str">
        <f t="shared" si="22"/>
        <v>43</v>
      </c>
      <c r="R106" s="40" t="str">
        <f t="shared" si="23"/>
        <v>94</v>
      </c>
      <c r="S106" s="40" t="str">
        <f t="shared" si="24"/>
        <v>3</v>
      </c>
      <c r="W106" s="40">
        <v>4251</v>
      </c>
      <c r="X106" s="40" t="s">
        <v>162</v>
      </c>
      <c r="Z106" s="204" t="str">
        <f t="shared" si="29"/>
        <v>42</v>
      </c>
      <c r="AA106" s="40" t="str">
        <f t="shared" si="28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43</v>
      </c>
      <c r="D107" s="45" t="str">
        <f t="shared" si="16"/>
        <v>Ostali prihodi za posebne namjene</v>
      </c>
      <c r="E107" s="370">
        <v>3434</v>
      </c>
      <c r="F107" s="45" t="str">
        <f t="shared" si="17"/>
        <v>Ostali nespomenuti financijski rashodi</v>
      </c>
      <c r="G107" s="82" t="s">
        <v>144</v>
      </c>
      <c r="H107" s="45" t="str">
        <f t="shared" si="18"/>
        <v>REDOVNA DJELATNOST SVEUČILIŠTA U ZAGREBU (IZ EVIDENCIJSKIH PRIHODA)</v>
      </c>
      <c r="I107" s="45" t="str">
        <f t="shared" si="19"/>
        <v>0942</v>
      </c>
      <c r="J107" s="224">
        <v>5970</v>
      </c>
      <c r="K107" s="224">
        <v>6155</v>
      </c>
      <c r="L107" s="224">
        <v>6346</v>
      </c>
      <c r="M107" s="49"/>
      <c r="N107" s="246" t="str">
        <f>IF(C107="","",'OPĆI DIO'!$C$1)</f>
        <v>1940 SVEUČILIŠTE U ZAGREBU - UČITELJSKI FAKULTET</v>
      </c>
      <c r="O107" s="40" t="str">
        <f t="shared" si="20"/>
        <v>343</v>
      </c>
      <c r="P107" s="40" t="str">
        <f t="shared" si="21"/>
        <v>34</v>
      </c>
      <c r="Q107" s="40" t="str">
        <f t="shared" si="22"/>
        <v>43</v>
      </c>
      <c r="R107" s="40" t="str">
        <f t="shared" si="23"/>
        <v>94</v>
      </c>
      <c r="S107" s="40" t="str">
        <f t="shared" si="24"/>
        <v>3</v>
      </c>
      <c r="W107" s="40">
        <v>4252</v>
      </c>
      <c r="X107" s="40" t="s">
        <v>163</v>
      </c>
      <c r="Z107" s="204" t="str">
        <f t="shared" si="29"/>
        <v>42</v>
      </c>
      <c r="AA107" s="40" t="str">
        <f t="shared" si="28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43</v>
      </c>
      <c r="D108" s="45" t="str">
        <f t="shared" si="16"/>
        <v>Ostali prihodi za posebne namjene</v>
      </c>
      <c r="E108" s="370">
        <v>3721</v>
      </c>
      <c r="F108" s="45" t="str">
        <f t="shared" si="17"/>
        <v>Naknade građanima i kućanstvima u novcu</v>
      </c>
      <c r="G108" s="82" t="s">
        <v>144</v>
      </c>
      <c r="H108" s="45" t="str">
        <f t="shared" si="18"/>
        <v>REDOVNA DJELATNOST SVEUČILIŠTA U ZAGREBU (IZ EVIDENCIJSKIH PRIHODA)</v>
      </c>
      <c r="I108" s="45" t="str">
        <f t="shared" si="19"/>
        <v>0942</v>
      </c>
      <c r="J108" s="224">
        <v>9479</v>
      </c>
      <c r="K108" s="224">
        <v>9773</v>
      </c>
      <c r="L108" s="224">
        <v>10076</v>
      </c>
      <c r="M108" s="49"/>
      <c r="N108" s="246" t="str">
        <f>IF(C108="","",'OPĆI DIO'!$C$1)</f>
        <v>1940 SVEUČILIŠTE U ZAGREBU - UČITELJSKI FAKULTET</v>
      </c>
      <c r="O108" s="40" t="str">
        <f t="shared" si="20"/>
        <v>372</v>
      </c>
      <c r="P108" s="40" t="str">
        <f t="shared" si="21"/>
        <v>37</v>
      </c>
      <c r="Q108" s="40" t="str">
        <f t="shared" si="22"/>
        <v>43</v>
      </c>
      <c r="R108" s="40" t="str">
        <f t="shared" si="23"/>
        <v>94</v>
      </c>
      <c r="S108" s="40" t="str">
        <f t="shared" si="24"/>
        <v>3</v>
      </c>
      <c r="W108" s="40">
        <v>4262</v>
      </c>
      <c r="X108" s="40" t="s">
        <v>107</v>
      </c>
      <c r="Z108" s="204" t="str">
        <f t="shared" si="29"/>
        <v>42</v>
      </c>
      <c r="AA108" s="40" t="str">
        <f t="shared" si="28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43</v>
      </c>
      <c r="D109" s="45" t="str">
        <f t="shared" si="16"/>
        <v>Ostali prihodi za posebne namjene</v>
      </c>
      <c r="E109" s="370">
        <v>4221</v>
      </c>
      <c r="F109" s="45" t="str">
        <f t="shared" si="17"/>
        <v>Uredska oprema i namještaj</v>
      </c>
      <c r="G109" s="82" t="s">
        <v>144</v>
      </c>
      <c r="H109" s="45" t="str">
        <f t="shared" si="18"/>
        <v>REDOVNA DJELATNOST SVEUČILIŠTA U ZAGREBU (IZ EVIDENCIJSKIH PRIHODA)</v>
      </c>
      <c r="I109" s="45" t="str">
        <f t="shared" si="19"/>
        <v>0942</v>
      </c>
      <c r="J109" s="224">
        <v>24156</v>
      </c>
      <c r="K109" s="224">
        <v>24904</v>
      </c>
      <c r="L109" s="224">
        <v>25676</v>
      </c>
      <c r="M109" s="49"/>
      <c r="N109" s="246" t="str">
        <f>IF(C109="","",'OPĆI DIO'!$C$1)</f>
        <v>1940 SVEUČILIŠTE U ZAGREBU - UČITELJSKI FAKULTET</v>
      </c>
      <c r="O109" s="40" t="str">
        <f t="shared" si="20"/>
        <v>422</v>
      </c>
      <c r="P109" s="40" t="str">
        <f t="shared" si="21"/>
        <v>42</v>
      </c>
      <c r="Q109" s="40" t="str">
        <f t="shared" si="22"/>
        <v>43</v>
      </c>
      <c r="R109" s="40" t="str">
        <f t="shared" si="23"/>
        <v>94</v>
      </c>
      <c r="S109" s="40" t="str">
        <f t="shared" si="24"/>
        <v>4</v>
      </c>
      <c r="W109" s="40">
        <v>4263</v>
      </c>
      <c r="X109" s="40" t="s">
        <v>164</v>
      </c>
      <c r="Z109" s="204" t="str">
        <f t="shared" si="29"/>
        <v>42</v>
      </c>
      <c r="AA109" s="40" t="str">
        <f t="shared" si="28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43</v>
      </c>
      <c r="D110" s="45" t="str">
        <f t="shared" si="16"/>
        <v>Ostali prihodi za posebne namjene</v>
      </c>
      <c r="E110" s="370">
        <v>4222</v>
      </c>
      <c r="F110" s="45" t="str">
        <f t="shared" si="17"/>
        <v>Komunikacijska oprema</v>
      </c>
      <c r="G110" s="82" t="s">
        <v>144</v>
      </c>
      <c r="H110" s="45" t="str">
        <f t="shared" si="18"/>
        <v>REDOVNA DJELATNOST SVEUČILIŠTA U ZAGREBU (IZ EVIDENCIJSKIH PRIHODA)</v>
      </c>
      <c r="I110" s="45" t="str">
        <f t="shared" si="19"/>
        <v>0942</v>
      </c>
      <c r="J110" s="224">
        <v>5176</v>
      </c>
      <c r="K110" s="224">
        <v>5337</v>
      </c>
      <c r="L110" s="224">
        <v>5502</v>
      </c>
      <c r="M110" s="49"/>
      <c r="N110" s="246" t="str">
        <f>IF(C110="","",'OPĆI DIO'!$C$1)</f>
        <v>1940 SVEUČILIŠTE U ZAGREBU - UČITELJSKI FAKULTET</v>
      </c>
      <c r="O110" s="40" t="str">
        <f t="shared" si="20"/>
        <v>422</v>
      </c>
      <c r="P110" s="40" t="str">
        <f t="shared" si="21"/>
        <v>42</v>
      </c>
      <c r="Q110" s="40" t="str">
        <f t="shared" si="22"/>
        <v>43</v>
      </c>
      <c r="R110" s="40" t="str">
        <f t="shared" si="23"/>
        <v>94</v>
      </c>
      <c r="S110" s="40" t="str">
        <f t="shared" si="24"/>
        <v>4</v>
      </c>
      <c r="W110" s="40">
        <v>4264</v>
      </c>
      <c r="X110" s="40" t="s">
        <v>119</v>
      </c>
      <c r="Z110" s="204" t="str">
        <f t="shared" si="29"/>
        <v>42</v>
      </c>
      <c r="AA110" s="40" t="str">
        <f t="shared" si="28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08006</v>
      </c>
      <c r="B111" s="44" t="str">
        <f>IF(C111="","",VLOOKUP('OPĆI DIO'!$C$1,'OPĆI DIO'!$N$4:$W$137,9,FALSE))</f>
        <v>Sveučilišta i veleučilišta u Republici Hrvatskoj</v>
      </c>
      <c r="C111" s="50">
        <v>43</v>
      </c>
      <c r="D111" s="45" t="str">
        <f t="shared" si="16"/>
        <v>Ostali prihodi za posebne namjene</v>
      </c>
      <c r="E111" s="370">
        <v>4223</v>
      </c>
      <c r="F111" s="45" t="str">
        <f t="shared" si="17"/>
        <v>Oprema za održavanje i zaštitu</v>
      </c>
      <c r="G111" s="82" t="s">
        <v>144</v>
      </c>
      <c r="H111" s="45" t="str">
        <f t="shared" si="18"/>
        <v>REDOVNA DJELATNOST SVEUČILIŠTA U ZAGREBU (IZ EVIDENCIJSKIH PRIHODA)</v>
      </c>
      <c r="I111" s="45" t="str">
        <f t="shared" si="19"/>
        <v>0942</v>
      </c>
      <c r="J111" s="224">
        <v>4313</v>
      </c>
      <c r="K111" s="224">
        <v>4447</v>
      </c>
      <c r="L111" s="224">
        <v>4585</v>
      </c>
      <c r="M111" s="49"/>
      <c r="N111" s="246" t="str">
        <f>IF(C111="","",'OPĆI DIO'!$C$1)</f>
        <v>1940 SVEUČILIŠTE U ZAGREBU - UČITELJSKI FAKULTET</v>
      </c>
      <c r="O111" s="40" t="str">
        <f t="shared" si="20"/>
        <v>422</v>
      </c>
      <c r="P111" s="40" t="str">
        <f t="shared" si="21"/>
        <v>42</v>
      </c>
      <c r="Q111" s="40" t="str">
        <f t="shared" si="22"/>
        <v>43</v>
      </c>
      <c r="R111" s="40" t="str">
        <f t="shared" si="23"/>
        <v>94</v>
      </c>
      <c r="S111" s="40" t="str">
        <f t="shared" si="24"/>
        <v>4</v>
      </c>
      <c r="W111" s="40">
        <v>4312</v>
      </c>
      <c r="X111" s="40" t="s">
        <v>121</v>
      </c>
      <c r="Z111" s="204" t="str">
        <f t="shared" si="29"/>
        <v>43</v>
      </c>
      <c r="AA111" s="40" t="str">
        <f t="shared" si="28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43</v>
      </c>
      <c r="D112" s="45" t="str">
        <f t="shared" si="16"/>
        <v>Ostali prihodi za posebne namjene</v>
      </c>
      <c r="E112" s="370">
        <v>4225</v>
      </c>
      <c r="F112" s="45" t="str">
        <f t="shared" si="17"/>
        <v>Instrumenti, uređaji i strojevi</v>
      </c>
      <c r="G112" s="82" t="s">
        <v>144</v>
      </c>
      <c r="H112" s="45" t="str">
        <f t="shared" si="18"/>
        <v>REDOVNA DJELATNOST SVEUČILIŠTA U ZAGREBU (IZ EVIDENCIJSKIH PRIHODA)</v>
      </c>
      <c r="I112" s="45" t="str">
        <f t="shared" si="19"/>
        <v>0942</v>
      </c>
      <c r="J112" s="81">
        <v>5176</v>
      </c>
      <c r="K112" s="81">
        <v>5337</v>
      </c>
      <c r="L112" s="81">
        <v>5502</v>
      </c>
      <c r="M112" s="49"/>
      <c r="N112" s="246" t="str">
        <f>IF(C112="","",'OPĆI DIO'!$C$1)</f>
        <v>1940 SVEUČILIŠTE U ZAGREBU - UČITELJSKI FAKULTET</v>
      </c>
      <c r="O112" s="40" t="str">
        <f t="shared" si="20"/>
        <v>422</v>
      </c>
      <c r="P112" s="40" t="str">
        <f t="shared" si="21"/>
        <v>42</v>
      </c>
      <c r="Q112" s="40" t="str">
        <f t="shared" si="22"/>
        <v>43</v>
      </c>
      <c r="R112" s="40" t="str">
        <f t="shared" si="23"/>
        <v>94</v>
      </c>
      <c r="S112" s="40" t="str">
        <f t="shared" si="24"/>
        <v>4</v>
      </c>
      <c r="W112" s="40">
        <v>4411</v>
      </c>
      <c r="X112" s="40" t="s">
        <v>165</v>
      </c>
      <c r="Z112" s="204" t="str">
        <f t="shared" si="29"/>
        <v>44</v>
      </c>
      <c r="AA112" s="40" t="str">
        <f t="shared" si="28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>08006</v>
      </c>
      <c r="B113" s="44" t="str">
        <f>IF(C113="","",VLOOKUP('OPĆI DIO'!$C$1,'OPĆI DIO'!$N$4:$W$137,9,FALSE))</f>
        <v>Sveučilišta i veleučilišta u Republici Hrvatskoj</v>
      </c>
      <c r="C113" s="50">
        <v>43</v>
      </c>
      <c r="D113" s="45" t="str">
        <f t="shared" si="16"/>
        <v>Ostali prihodi za posebne namjene</v>
      </c>
      <c r="E113" s="370">
        <v>4226</v>
      </c>
      <c r="F113" s="45" t="str">
        <f t="shared" si="17"/>
        <v>Sportska i glazbena oprema</v>
      </c>
      <c r="G113" s="82" t="s">
        <v>144</v>
      </c>
      <c r="H113" s="45" t="str">
        <f t="shared" si="18"/>
        <v>REDOVNA DJELATNOST SVEUČILIŠTA U ZAGREBU (IZ EVIDENCIJSKIH PRIHODA)</v>
      </c>
      <c r="I113" s="45" t="str">
        <f t="shared" si="19"/>
        <v>0942</v>
      </c>
      <c r="J113" s="81">
        <v>6902</v>
      </c>
      <c r="K113" s="81">
        <v>7116</v>
      </c>
      <c r="L113" s="81">
        <v>7336</v>
      </c>
      <c r="M113" s="49"/>
      <c r="N113" s="246" t="str">
        <f>IF(C113="","",'OPĆI DIO'!$C$1)</f>
        <v>1940 SVEUČILIŠTE U ZAGREBU - UČITELJSKI FAKULTET</v>
      </c>
      <c r="O113" s="40" t="str">
        <f t="shared" si="20"/>
        <v>422</v>
      </c>
      <c r="P113" s="40" t="str">
        <f t="shared" si="21"/>
        <v>42</v>
      </c>
      <c r="Q113" s="40" t="str">
        <f t="shared" si="22"/>
        <v>43</v>
      </c>
      <c r="R113" s="40" t="str">
        <f t="shared" si="23"/>
        <v>94</v>
      </c>
      <c r="S113" s="40" t="str">
        <f t="shared" si="24"/>
        <v>4</v>
      </c>
      <c r="W113" s="40">
        <v>4511</v>
      </c>
      <c r="X113" s="40" t="s">
        <v>120</v>
      </c>
      <c r="Z113" s="204" t="str">
        <f t="shared" si="29"/>
        <v>45</v>
      </c>
      <c r="AA113" s="40" t="str">
        <f t="shared" si="28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>08006</v>
      </c>
      <c r="B114" s="44" t="str">
        <f>IF(C114="","",VLOOKUP('OPĆI DIO'!$C$1,'OPĆI DIO'!$N$4:$W$137,9,FALSE))</f>
        <v>Sveučilišta i veleučilišta u Republici Hrvatskoj</v>
      </c>
      <c r="C114" s="50">
        <v>43</v>
      </c>
      <c r="D114" s="45" t="str">
        <f t="shared" si="16"/>
        <v>Ostali prihodi za posebne namjene</v>
      </c>
      <c r="E114" s="370">
        <v>4227</v>
      </c>
      <c r="F114" s="45" t="str">
        <f t="shared" si="17"/>
        <v>Uređaji, strojevi i oprema za ostale namjene</v>
      </c>
      <c r="G114" s="82" t="s">
        <v>144</v>
      </c>
      <c r="H114" s="45" t="str">
        <f t="shared" si="18"/>
        <v>REDOVNA DJELATNOST SVEUČILIŠTA U ZAGREBU (IZ EVIDENCIJSKIH PRIHODA)</v>
      </c>
      <c r="I114" s="45" t="str">
        <f t="shared" si="19"/>
        <v>0942</v>
      </c>
      <c r="J114" s="81">
        <v>6902</v>
      </c>
      <c r="K114" s="81">
        <v>7116</v>
      </c>
      <c r="L114" s="81">
        <v>7336</v>
      </c>
      <c r="M114" s="49"/>
      <c r="N114" s="246" t="str">
        <f>IF(C114="","",'OPĆI DIO'!$C$1)</f>
        <v>1940 SVEUČILIŠTE U ZAGREBU - UČITELJSKI FAKULTET</v>
      </c>
      <c r="O114" s="40" t="str">
        <f t="shared" si="20"/>
        <v>422</v>
      </c>
      <c r="P114" s="40" t="str">
        <f t="shared" si="21"/>
        <v>42</v>
      </c>
      <c r="Q114" s="40" t="str">
        <f t="shared" si="22"/>
        <v>43</v>
      </c>
      <c r="R114" s="40" t="str">
        <f t="shared" si="23"/>
        <v>94</v>
      </c>
      <c r="S114" s="40" t="str">
        <f t="shared" si="24"/>
        <v>4</v>
      </c>
      <c r="W114" s="40">
        <v>4521</v>
      </c>
      <c r="X114" s="40" t="s">
        <v>139</v>
      </c>
      <c r="Z114" s="204" t="str">
        <f t="shared" si="29"/>
        <v>45</v>
      </c>
      <c r="AA114" s="40" t="str">
        <f t="shared" si="28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>08006</v>
      </c>
      <c r="B115" s="44" t="str">
        <f>IF(C115="","",VLOOKUP('OPĆI DIO'!$C$1,'OPĆI DIO'!$N$4:$W$137,9,FALSE))</f>
        <v>Sveučilišta i veleučilišta u Republici Hrvatskoj</v>
      </c>
      <c r="C115" s="50">
        <v>43</v>
      </c>
      <c r="D115" s="45" t="str">
        <f t="shared" si="16"/>
        <v>Ostali prihodi za posebne namjene</v>
      </c>
      <c r="E115" s="370">
        <v>4241</v>
      </c>
      <c r="F115" s="45" t="str">
        <f t="shared" si="17"/>
        <v>Knjige</v>
      </c>
      <c r="G115" s="82" t="s">
        <v>144</v>
      </c>
      <c r="H115" s="45" t="str">
        <f t="shared" si="18"/>
        <v>REDOVNA DJELATNOST SVEUČILIŠTA U ZAGREBU (IZ EVIDENCIJSKIH PRIHODA)</v>
      </c>
      <c r="I115" s="45" t="str">
        <f t="shared" si="19"/>
        <v>0942</v>
      </c>
      <c r="J115" s="81">
        <v>18979</v>
      </c>
      <c r="K115" s="81">
        <v>19568</v>
      </c>
      <c r="L115" s="81">
        <v>20174</v>
      </c>
      <c r="M115" s="49"/>
      <c r="N115" s="246" t="str">
        <f>IF(C115="","",'OPĆI DIO'!$C$1)</f>
        <v>1940 SVEUČILIŠTE U ZAGREBU - UČITELJSKI FAKULTET</v>
      </c>
      <c r="O115" s="40" t="str">
        <f t="shared" si="20"/>
        <v>424</v>
      </c>
      <c r="P115" s="40" t="str">
        <f t="shared" si="21"/>
        <v>42</v>
      </c>
      <c r="Q115" s="40" t="str">
        <f t="shared" si="22"/>
        <v>43</v>
      </c>
      <c r="R115" s="40" t="str">
        <f t="shared" si="23"/>
        <v>94</v>
      </c>
      <c r="S115" s="40" t="str">
        <f t="shared" si="24"/>
        <v>4</v>
      </c>
      <c r="W115" s="40">
        <v>4531</v>
      </c>
      <c r="X115" s="40" t="s">
        <v>182</v>
      </c>
      <c r="Z115" s="204" t="str">
        <f t="shared" si="29"/>
        <v>45</v>
      </c>
      <c r="AA115" s="40" t="str">
        <f t="shared" si="28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>08006</v>
      </c>
      <c r="B116" s="44" t="str">
        <f>IF(C116="","",VLOOKUP('OPĆI DIO'!$C$1,'OPĆI DIO'!$N$4:$W$137,9,FALSE))</f>
        <v>Sveučilišta i veleučilišta u Republici Hrvatskoj</v>
      </c>
      <c r="C116" s="50">
        <v>43</v>
      </c>
      <c r="D116" s="45" t="str">
        <f t="shared" si="16"/>
        <v>Ostali prihodi za posebne namjene</v>
      </c>
      <c r="E116" s="370">
        <v>4262</v>
      </c>
      <c r="F116" s="45" t="str">
        <f t="shared" si="17"/>
        <v>Ulaganja u računalne programe</v>
      </c>
      <c r="G116" s="82" t="s">
        <v>144</v>
      </c>
      <c r="H116" s="45" t="str">
        <f t="shared" si="18"/>
        <v>REDOVNA DJELATNOST SVEUČILIŠTA U ZAGREBU (IZ EVIDENCIJSKIH PRIHODA)</v>
      </c>
      <c r="I116" s="45" t="str">
        <f t="shared" si="19"/>
        <v>0942</v>
      </c>
      <c r="J116" s="81">
        <v>6902</v>
      </c>
      <c r="K116" s="81">
        <v>7116</v>
      </c>
      <c r="L116" s="81">
        <v>7336</v>
      </c>
      <c r="M116" s="49"/>
      <c r="N116" s="246" t="str">
        <f>IF(C116="","",'OPĆI DIO'!$C$1)</f>
        <v>1940 SVEUČILIŠTE U ZAGREBU - UČITELJSKI FAKULTET</v>
      </c>
      <c r="O116" s="40" t="str">
        <f t="shared" si="20"/>
        <v>426</v>
      </c>
      <c r="P116" s="40" t="str">
        <f t="shared" si="21"/>
        <v>42</v>
      </c>
      <c r="Q116" s="40" t="str">
        <f t="shared" si="22"/>
        <v>43</v>
      </c>
      <c r="R116" s="40" t="str">
        <f t="shared" si="23"/>
        <v>94</v>
      </c>
      <c r="S116" s="40" t="str">
        <f t="shared" si="24"/>
        <v>4</v>
      </c>
      <c r="W116" s="40">
        <v>4541</v>
      </c>
      <c r="X116" s="40" t="s">
        <v>134</v>
      </c>
      <c r="Z116" s="204" t="str">
        <f t="shared" si="29"/>
        <v>45</v>
      </c>
      <c r="AA116" s="40" t="str">
        <f t="shared" si="28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>08006</v>
      </c>
      <c r="B117" s="44" t="str">
        <f>IF(C117="","",VLOOKUP('OPĆI DIO'!$C$1,'OPĆI DIO'!$N$4:$W$137,9,FALSE))</f>
        <v>Sveučilišta i veleučilišta u Republici Hrvatskoj</v>
      </c>
      <c r="C117" s="50">
        <v>52</v>
      </c>
      <c r="D117" s="45" t="str">
        <f t="shared" si="16"/>
        <v>Ostale pomoći</v>
      </c>
      <c r="E117" s="50">
        <v>3111</v>
      </c>
      <c r="F117" s="45" t="str">
        <f t="shared" si="17"/>
        <v>Plaće za redovan rad</v>
      </c>
      <c r="G117" s="82" t="s">
        <v>1350</v>
      </c>
      <c r="H117" s="45" t="str">
        <f t="shared" si="18"/>
        <v>PROGRAM DOKTORANADA I POSLIJEDOKTORANADA HRVATSKE ZAKLADE ZA ZNANOST</v>
      </c>
      <c r="I117" s="45" t="str">
        <f t="shared" si="19"/>
        <v>0150</v>
      </c>
      <c r="J117" s="81">
        <v>10026</v>
      </c>
      <c r="K117" s="81">
        <v>0</v>
      </c>
      <c r="L117" s="81">
        <v>0</v>
      </c>
      <c r="M117" s="49"/>
      <c r="N117" s="246" t="str">
        <f>IF(C117="","",'OPĆI DIO'!$C$1)</f>
        <v>1940 SVEUČILIŠTE U ZAGREBU - UČITELJSKI FAKULTET</v>
      </c>
      <c r="O117" s="40" t="str">
        <f t="shared" si="20"/>
        <v>311</v>
      </c>
      <c r="P117" s="40" t="str">
        <f t="shared" si="21"/>
        <v>31</v>
      </c>
      <c r="Q117" s="40" t="str">
        <f t="shared" si="22"/>
        <v>52</v>
      </c>
      <c r="R117" s="40" t="str">
        <f t="shared" si="23"/>
        <v>15</v>
      </c>
      <c r="S117" s="40" t="str">
        <f t="shared" si="24"/>
        <v>3</v>
      </c>
      <c r="W117" s="40">
        <v>5121</v>
      </c>
      <c r="X117" s="40" t="s">
        <v>190</v>
      </c>
      <c r="Z117" s="204" t="str">
        <f t="shared" si="29"/>
        <v>51</v>
      </c>
      <c r="AA117" s="40" t="str">
        <f t="shared" si="28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>08006</v>
      </c>
      <c r="B118" s="44" t="str">
        <f>IF(C118="","",VLOOKUP('OPĆI DIO'!$C$1,'OPĆI DIO'!$N$4:$W$137,9,FALSE))</f>
        <v>Sveučilišta i veleučilišta u Republici Hrvatskoj</v>
      </c>
      <c r="C118" s="50">
        <v>52</v>
      </c>
      <c r="D118" s="45" t="str">
        <f t="shared" si="16"/>
        <v>Ostale pomoći</v>
      </c>
      <c r="E118" s="50">
        <v>3132</v>
      </c>
      <c r="F118" s="45" t="str">
        <f t="shared" si="17"/>
        <v>Doprinosi za obvezno zdravstveno osiguranje</v>
      </c>
      <c r="G118" s="82" t="s">
        <v>1350</v>
      </c>
      <c r="H118" s="45" t="str">
        <f t="shared" si="18"/>
        <v>PROGRAM DOKTORANADA I POSLIJEDOKTORANADA HRVATSKE ZAKLADE ZA ZNANOST</v>
      </c>
      <c r="I118" s="45" t="str">
        <f t="shared" si="19"/>
        <v>0150</v>
      </c>
      <c r="J118" s="81">
        <v>1654</v>
      </c>
      <c r="K118" s="81">
        <v>0</v>
      </c>
      <c r="L118" s="81">
        <v>0</v>
      </c>
      <c r="M118" s="49"/>
      <c r="N118" s="246" t="str">
        <f>IF(C118="","",'OPĆI DIO'!$C$1)</f>
        <v>1940 SVEUČILIŠTE U ZAGREBU - UČITELJSKI FAKULTET</v>
      </c>
      <c r="O118" s="40" t="str">
        <f t="shared" si="20"/>
        <v>313</v>
      </c>
      <c r="P118" s="40" t="str">
        <f t="shared" si="21"/>
        <v>31</v>
      </c>
      <c r="Q118" s="40" t="str">
        <f t="shared" si="22"/>
        <v>52</v>
      </c>
      <c r="R118" s="40" t="str">
        <f t="shared" si="23"/>
        <v>15</v>
      </c>
      <c r="S118" s="40" t="str">
        <f t="shared" si="24"/>
        <v>3</v>
      </c>
      <c r="W118" s="40">
        <v>5443</v>
      </c>
      <c r="X118" s="40" t="s">
        <v>166</v>
      </c>
      <c r="Z118" s="204" t="str">
        <f t="shared" si="29"/>
        <v>54</v>
      </c>
      <c r="AA118" s="40" t="str">
        <f t="shared" si="28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>08006</v>
      </c>
      <c r="B119" s="44" t="str">
        <f>IF(C119="","",VLOOKUP('OPĆI DIO'!$C$1,'OPĆI DIO'!$N$4:$W$137,9,FALSE))</f>
        <v>Sveučilišta i veleučilišta u Republici Hrvatskoj</v>
      </c>
      <c r="C119" s="50">
        <v>52</v>
      </c>
      <c r="D119" s="45" t="str">
        <f t="shared" si="16"/>
        <v>Ostale pomoći</v>
      </c>
      <c r="E119" s="50">
        <v>3212</v>
      </c>
      <c r="F119" s="45" t="str">
        <f t="shared" si="17"/>
        <v>Naknade za prijevoz, za rad na terenu i odvojeni život</v>
      </c>
      <c r="G119" s="82" t="s">
        <v>1350</v>
      </c>
      <c r="H119" s="45" t="str">
        <f t="shared" si="18"/>
        <v>PROGRAM DOKTORANADA I POSLIJEDOKTORANADA HRVATSKE ZAKLADE ZA ZNANOST</v>
      </c>
      <c r="I119" s="45" t="str">
        <f t="shared" si="19"/>
        <v>0150</v>
      </c>
      <c r="J119" s="81">
        <v>720</v>
      </c>
      <c r="K119" s="81">
        <v>0</v>
      </c>
      <c r="L119" s="81">
        <v>0</v>
      </c>
      <c r="M119" s="49"/>
      <c r="N119" s="246" t="str">
        <f>IF(C119="","",'OPĆI DIO'!$C$1)</f>
        <v>1940 SVEUČILIŠTE U ZAGREBU - UČITELJSKI FAKULTET</v>
      </c>
      <c r="O119" s="40" t="str">
        <f t="shared" si="20"/>
        <v>321</v>
      </c>
      <c r="P119" s="40" t="str">
        <f t="shared" si="21"/>
        <v>32</v>
      </c>
      <c r="Q119" s="40" t="str">
        <f t="shared" si="22"/>
        <v>52</v>
      </c>
      <c r="R119" s="40" t="str">
        <f t="shared" si="23"/>
        <v>15</v>
      </c>
      <c r="S119" s="40" t="str">
        <f t="shared" si="24"/>
        <v>3</v>
      </c>
      <c r="W119" s="40">
        <v>5121</v>
      </c>
      <c r="X119" s="40" t="s">
        <v>632</v>
      </c>
      <c r="Z119" s="204" t="str">
        <f t="shared" si="29"/>
        <v>51</v>
      </c>
      <c r="AA119" s="40" t="str">
        <f t="shared" ref="AA119:AA129" si="30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>08006</v>
      </c>
      <c r="B120" s="44" t="str">
        <f>IF(C120="","",VLOOKUP('OPĆI DIO'!$C$1,'OPĆI DIO'!$N$4:$W$137,9,FALSE))</f>
        <v>Sveučilišta i veleučilišta u Republici Hrvatskoj</v>
      </c>
      <c r="C120" s="50">
        <v>52</v>
      </c>
      <c r="D120" s="45" t="str">
        <f t="shared" si="16"/>
        <v>Ostale pomoći</v>
      </c>
      <c r="E120" s="50">
        <v>3121</v>
      </c>
      <c r="F120" s="45" t="str">
        <f t="shared" si="17"/>
        <v>Ostali rashodi za zaposlene</v>
      </c>
      <c r="G120" s="82" t="s">
        <v>1350</v>
      </c>
      <c r="H120" s="45" t="str">
        <f t="shared" si="18"/>
        <v>PROGRAM DOKTORANADA I POSLIJEDOKTORANADA HRVATSKE ZAKLADE ZA ZNANOST</v>
      </c>
      <c r="I120" s="45" t="str">
        <f t="shared" si="19"/>
        <v>0150</v>
      </c>
      <c r="J120" s="81">
        <v>600</v>
      </c>
      <c r="K120" s="81">
        <v>0</v>
      </c>
      <c r="L120" s="81">
        <v>0</v>
      </c>
      <c r="M120" s="49"/>
      <c r="N120" s="246" t="str">
        <f>IF(C120="","",'OPĆI DIO'!$C$1)</f>
        <v>1940 SVEUČILIŠTE U ZAGREBU - UČITELJSKI FAKULTET</v>
      </c>
      <c r="O120" s="40" t="str">
        <f t="shared" si="20"/>
        <v>312</v>
      </c>
      <c r="P120" s="40" t="str">
        <f t="shared" si="21"/>
        <v>31</v>
      </c>
      <c r="Q120" s="40" t="str">
        <f t="shared" si="22"/>
        <v>52</v>
      </c>
      <c r="R120" s="40" t="str">
        <f t="shared" si="23"/>
        <v>15</v>
      </c>
      <c r="S120" s="40" t="str">
        <f t="shared" si="24"/>
        <v>3</v>
      </c>
      <c r="W120" s="40">
        <v>5122</v>
      </c>
      <c r="X120" s="40" t="s">
        <v>633</v>
      </c>
      <c r="Z120" s="204" t="str">
        <f t="shared" si="29"/>
        <v>51</v>
      </c>
      <c r="AA120" s="40" t="str">
        <f t="shared" si="30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>08006</v>
      </c>
      <c r="B121" s="44" t="str">
        <f>IF(C121="","",VLOOKUP('OPĆI DIO'!$C$1,'OPĆI DIO'!$N$4:$W$137,9,FALSE))</f>
        <v>Sveučilišta i veleučilišta u Republici Hrvatskoj</v>
      </c>
      <c r="C121" s="50">
        <v>52</v>
      </c>
      <c r="D121" s="45" t="str">
        <f t="shared" si="16"/>
        <v>Ostale pomoći</v>
      </c>
      <c r="E121" s="50">
        <v>3211</v>
      </c>
      <c r="F121" s="45" t="str">
        <f t="shared" si="17"/>
        <v>Službena putovanja</v>
      </c>
      <c r="G121" s="82" t="s">
        <v>144</v>
      </c>
      <c r="H121" s="45" t="str">
        <f t="shared" si="18"/>
        <v>REDOVNA DJELATNOST SVEUČILIŠTA U ZAGREBU (IZ EVIDENCIJSKIH PRIHODA)</v>
      </c>
      <c r="I121" s="45" t="str">
        <f t="shared" si="19"/>
        <v>0942</v>
      </c>
      <c r="J121" s="81">
        <v>21755</v>
      </c>
      <c r="K121" s="81">
        <v>21755</v>
      </c>
      <c r="L121" s="81">
        <v>21755</v>
      </c>
      <c r="M121" s="49"/>
      <c r="N121" s="246" t="str">
        <f>IF(C121="","",'OPĆI DIO'!$C$1)</f>
        <v>1940 SVEUČILIŠTE U ZAGREBU - UČITELJSKI FAKULTET</v>
      </c>
      <c r="O121" s="40" t="str">
        <f t="shared" si="20"/>
        <v>321</v>
      </c>
      <c r="P121" s="40" t="str">
        <f t="shared" si="21"/>
        <v>32</v>
      </c>
      <c r="Q121" s="40" t="str">
        <f t="shared" si="22"/>
        <v>52</v>
      </c>
      <c r="R121" s="40" t="str">
        <f t="shared" si="23"/>
        <v>94</v>
      </c>
      <c r="S121" s="40" t="str">
        <f t="shared" si="24"/>
        <v>3</v>
      </c>
      <c r="W121" s="40">
        <v>5141</v>
      </c>
      <c r="X121" s="40" t="s">
        <v>634</v>
      </c>
      <c r="Z121" s="204" t="str">
        <f t="shared" si="29"/>
        <v>51</v>
      </c>
      <c r="AA121" s="40" t="str">
        <f t="shared" si="30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>08006</v>
      </c>
      <c r="B122" s="44" t="str">
        <f>IF(C122="","",VLOOKUP('OPĆI DIO'!$C$1,'OPĆI DIO'!$N$4:$W$137,9,FALSE))</f>
        <v>Sveučilišta i veleučilišta u Republici Hrvatskoj</v>
      </c>
      <c r="C122" s="50">
        <v>5761</v>
      </c>
      <c r="D122" s="45" t="str">
        <f t="shared" si="16"/>
        <v>Fond solidarnosti Europske unije – potres</v>
      </c>
      <c r="E122" s="50">
        <v>3237</v>
      </c>
      <c r="F122" s="45" t="str">
        <f t="shared" si="17"/>
        <v>Intelektualne i osobne usluge</v>
      </c>
      <c r="G122" s="82" t="s">
        <v>1552</v>
      </c>
      <c r="H122" s="45" t="str">
        <f t="shared" si="18"/>
        <v>OBNOVA ZGRADA OŠTEĆENIH U POTRESU S ENERGETSKOM OBNOVOM - NPOO (C6.1.R1-I2)</v>
      </c>
      <c r="I122" s="45" t="str">
        <f t="shared" si="19"/>
        <v>0942</v>
      </c>
      <c r="J122" s="81">
        <v>157958</v>
      </c>
      <c r="K122" s="81">
        <v>0</v>
      </c>
      <c r="L122" s="81">
        <v>0</v>
      </c>
      <c r="M122" s="49"/>
      <c r="N122" s="246" t="str">
        <f>IF(C122="","",'OPĆI DIO'!$C$1)</f>
        <v>1940 SVEUČILIŠTE U ZAGREBU - UČITELJSKI FAKULTET</v>
      </c>
      <c r="O122" s="40" t="str">
        <f t="shared" si="20"/>
        <v>323</v>
      </c>
      <c r="P122" s="40" t="str">
        <f t="shared" si="21"/>
        <v>32</v>
      </c>
      <c r="Q122" s="40" t="str">
        <f t="shared" si="22"/>
        <v>576</v>
      </c>
      <c r="R122" s="40" t="str">
        <f t="shared" si="23"/>
        <v>94</v>
      </c>
      <c r="S122" s="40" t="str">
        <f t="shared" si="24"/>
        <v>3</v>
      </c>
      <c r="W122" s="40">
        <v>5181</v>
      </c>
      <c r="X122" s="40" t="s">
        <v>635</v>
      </c>
      <c r="Z122" s="204" t="str">
        <f t="shared" si="29"/>
        <v>51</v>
      </c>
      <c r="AA122" s="40" t="str">
        <f t="shared" si="30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>08006</v>
      </c>
      <c r="B123" s="44" t="str">
        <f>IF(C123="","",VLOOKUP('OPĆI DIO'!$C$1,'OPĆI DIO'!$N$4:$W$137,9,FALSE))</f>
        <v>Sveučilišta i veleučilišta u Republici Hrvatskoj</v>
      </c>
      <c r="C123" s="50">
        <v>5761</v>
      </c>
      <c r="D123" s="45" t="str">
        <f t="shared" si="16"/>
        <v>Fond solidarnosti Europske unije – potres</v>
      </c>
      <c r="E123" s="50">
        <v>3232</v>
      </c>
      <c r="F123" s="45" t="str">
        <f t="shared" si="17"/>
        <v>Usluge tekućeg i investicijskog održavanja</v>
      </c>
      <c r="G123" s="82" t="s">
        <v>1552</v>
      </c>
      <c r="H123" s="45" t="str">
        <f t="shared" si="18"/>
        <v>OBNOVA ZGRADA OŠTEĆENIH U POTRESU S ENERGETSKOM OBNOVOM - NPOO (C6.1.R1-I2)</v>
      </c>
      <c r="I123" s="45" t="str">
        <f t="shared" si="19"/>
        <v>0942</v>
      </c>
      <c r="J123" s="81">
        <v>4272418</v>
      </c>
      <c r="K123" s="81">
        <v>0</v>
      </c>
      <c r="L123" s="81">
        <v>0</v>
      </c>
      <c r="M123" s="49"/>
      <c r="N123" s="246" t="str">
        <f>IF(C123="","",'OPĆI DIO'!$C$1)</f>
        <v>1940 SVEUČILIŠTE U ZAGREBU - UČITELJSKI FAKULTET</v>
      </c>
      <c r="O123" s="40" t="str">
        <f t="shared" si="20"/>
        <v>323</v>
      </c>
      <c r="P123" s="40" t="str">
        <f t="shared" si="21"/>
        <v>32</v>
      </c>
      <c r="Q123" s="40" t="str">
        <f t="shared" si="22"/>
        <v>576</v>
      </c>
      <c r="R123" s="40" t="str">
        <f t="shared" si="23"/>
        <v>94</v>
      </c>
      <c r="S123" s="40" t="str">
        <f t="shared" si="24"/>
        <v>3</v>
      </c>
      <c r="W123" s="40">
        <v>5183</v>
      </c>
      <c r="X123" s="40" t="s">
        <v>636</v>
      </c>
      <c r="Z123" s="204" t="str">
        <f t="shared" si="29"/>
        <v>51</v>
      </c>
      <c r="AA123" s="40" t="str">
        <f t="shared" si="30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>08006</v>
      </c>
      <c r="B124" s="44" t="str">
        <f>IF(C124="","",VLOOKUP('OPĆI DIO'!$C$1,'OPĆI DIO'!$N$4:$W$137,9,FALSE))</f>
        <v>Sveučilišta i veleučilišta u Republici Hrvatskoj</v>
      </c>
      <c r="C124" s="50">
        <v>5761</v>
      </c>
      <c r="D124" s="45" t="str">
        <f t="shared" si="16"/>
        <v>Fond solidarnosti Europske unije – potres</v>
      </c>
      <c r="E124" s="50">
        <v>3235</v>
      </c>
      <c r="F124" s="45" t="str">
        <f t="shared" si="17"/>
        <v>Zakupnine i najamnine</v>
      </c>
      <c r="G124" s="82" t="s">
        <v>1552</v>
      </c>
      <c r="H124" s="45" t="str">
        <f t="shared" si="18"/>
        <v>OBNOVA ZGRADA OŠTEĆENIH U POTRESU S ENERGETSKOM OBNOVOM - NPOO (C6.1.R1-I2)</v>
      </c>
      <c r="I124" s="45" t="str">
        <f t="shared" si="19"/>
        <v>0942</v>
      </c>
      <c r="J124" s="81">
        <v>204113</v>
      </c>
      <c r="K124" s="81">
        <v>0</v>
      </c>
      <c r="L124" s="81">
        <v>0</v>
      </c>
      <c r="M124" s="49"/>
      <c r="N124" s="246" t="str">
        <f>IF(C124="","",'OPĆI DIO'!$C$1)</f>
        <v>1940 SVEUČILIŠTE U ZAGREBU - UČITELJSKI FAKULTET</v>
      </c>
      <c r="O124" s="40" t="str">
        <f t="shared" si="20"/>
        <v>323</v>
      </c>
      <c r="P124" s="40" t="str">
        <f t="shared" si="21"/>
        <v>32</v>
      </c>
      <c r="Q124" s="40" t="str">
        <f t="shared" si="22"/>
        <v>576</v>
      </c>
      <c r="R124" s="40" t="str">
        <f t="shared" si="23"/>
        <v>94</v>
      </c>
      <c r="S124" s="40" t="str">
        <f t="shared" si="24"/>
        <v>3</v>
      </c>
      <c r="W124" s="40">
        <v>5422</v>
      </c>
      <c r="X124" s="40" t="s">
        <v>637</v>
      </c>
      <c r="Z124" s="204" t="str">
        <f t="shared" si="29"/>
        <v>54</v>
      </c>
      <c r="AA124" s="40" t="str">
        <f t="shared" si="30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>08006</v>
      </c>
      <c r="B125" s="44" t="str">
        <f>IF(C125="","",VLOOKUP('OPĆI DIO'!$C$1,'OPĆI DIO'!$N$4:$W$137,9,FALSE))</f>
        <v>Sveučilišta i veleučilišta u Republici Hrvatskoj</v>
      </c>
      <c r="C125" s="50">
        <v>5761</v>
      </c>
      <c r="D125" s="45" t="str">
        <f t="shared" si="16"/>
        <v>Fond solidarnosti Europske unije – potres</v>
      </c>
      <c r="E125" s="50">
        <v>3239</v>
      </c>
      <c r="F125" s="45" t="str">
        <f t="shared" si="17"/>
        <v>Ostale usluge</v>
      </c>
      <c r="G125" s="82" t="s">
        <v>1552</v>
      </c>
      <c r="H125" s="45" t="str">
        <f t="shared" si="18"/>
        <v>OBNOVA ZGRADA OŠTEĆENIH U POTRESU S ENERGETSKOM OBNOVOM - NPOO (C6.1.R1-I2)</v>
      </c>
      <c r="I125" s="45" t="str">
        <f t="shared" si="19"/>
        <v>0942</v>
      </c>
      <c r="J125" s="81">
        <v>100807</v>
      </c>
      <c r="K125" s="81">
        <v>0</v>
      </c>
      <c r="L125" s="81">
        <v>0</v>
      </c>
      <c r="M125" s="49"/>
      <c r="N125" s="246" t="str">
        <f>IF(C125="","",'OPĆI DIO'!$C$1)</f>
        <v>1940 SVEUČILIŠTE U ZAGREBU - UČITELJSKI FAKULTET</v>
      </c>
      <c r="O125" s="40" t="str">
        <f t="shared" si="20"/>
        <v>323</v>
      </c>
      <c r="P125" s="40" t="str">
        <f t="shared" si="21"/>
        <v>32</v>
      </c>
      <c r="Q125" s="40" t="str">
        <f t="shared" si="22"/>
        <v>576</v>
      </c>
      <c r="R125" s="40" t="str">
        <f t="shared" si="23"/>
        <v>94</v>
      </c>
      <c r="S125" s="40" t="str">
        <f t="shared" si="24"/>
        <v>3</v>
      </c>
      <c r="W125" s="40">
        <v>5431</v>
      </c>
      <c r="X125" s="40" t="s">
        <v>257</v>
      </c>
      <c r="Z125" s="204" t="str">
        <f t="shared" si="29"/>
        <v>54</v>
      </c>
      <c r="AA125" s="40" t="str">
        <f t="shared" si="30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>08006</v>
      </c>
      <c r="B126" s="44" t="str">
        <f>IF(C126="","",VLOOKUP('OPĆI DIO'!$C$1,'OPĆI DIO'!$N$4:$W$137,9,FALSE))</f>
        <v>Sveučilišta i veleučilišta u Republici Hrvatskoj</v>
      </c>
      <c r="C126" s="50">
        <v>5762</v>
      </c>
      <c r="D126" s="45" t="str">
        <f t="shared" si="16"/>
        <v>Fond solidarnosti Europske unije – potres</v>
      </c>
      <c r="E126" s="50">
        <v>3237</v>
      </c>
      <c r="F126" s="45" t="str">
        <f t="shared" si="17"/>
        <v>Intelektualne i osobne usluge</v>
      </c>
      <c r="G126" s="82" t="s">
        <v>1552</v>
      </c>
      <c r="H126" s="45" t="str">
        <f t="shared" si="18"/>
        <v>OBNOVA ZGRADA OŠTEĆENIH U POTRESU S ENERGETSKOM OBNOVOM - NPOO (C6.1.R1-I2)</v>
      </c>
      <c r="I126" s="45" t="str">
        <f t="shared" si="19"/>
        <v>0942</v>
      </c>
      <c r="J126" s="81">
        <v>19134</v>
      </c>
      <c r="K126" s="81">
        <v>0</v>
      </c>
      <c r="L126" s="81">
        <v>0</v>
      </c>
      <c r="M126" s="49"/>
      <c r="N126" s="246" t="str">
        <f>IF(C126="","",'OPĆI DIO'!$C$1)</f>
        <v>1940 SVEUČILIŠTE U ZAGREBU - UČITELJSKI FAKULTET</v>
      </c>
      <c r="O126" s="40" t="str">
        <f t="shared" si="20"/>
        <v>323</v>
      </c>
      <c r="P126" s="40" t="str">
        <f t="shared" si="21"/>
        <v>32</v>
      </c>
      <c r="Q126" s="40" t="str">
        <f t="shared" si="22"/>
        <v>576</v>
      </c>
      <c r="R126" s="40" t="str">
        <f t="shared" si="23"/>
        <v>94</v>
      </c>
      <c r="S126" s="40" t="str">
        <f t="shared" si="24"/>
        <v>3</v>
      </c>
      <c r="W126" s="40">
        <v>5443</v>
      </c>
      <c r="X126" s="40" t="s">
        <v>638</v>
      </c>
      <c r="Z126" s="204" t="str">
        <f t="shared" si="29"/>
        <v>54</v>
      </c>
      <c r="AA126" s="40" t="str">
        <f t="shared" si="30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>08006</v>
      </c>
      <c r="B127" s="44" t="str">
        <f>IF(C127="","",VLOOKUP('OPĆI DIO'!$C$1,'OPĆI DIO'!$N$4:$W$137,9,FALSE))</f>
        <v>Sveučilišta i veleučilišta u Republici Hrvatskoj</v>
      </c>
      <c r="C127" s="50">
        <v>5762</v>
      </c>
      <c r="D127" s="45" t="str">
        <f t="shared" si="16"/>
        <v>Fond solidarnosti Europske unije – potres</v>
      </c>
      <c r="E127" s="50">
        <v>3232</v>
      </c>
      <c r="F127" s="45" t="str">
        <f t="shared" si="17"/>
        <v>Usluge tekućeg i investicijskog održavanja</v>
      </c>
      <c r="G127" s="82" t="s">
        <v>1552</v>
      </c>
      <c r="H127" s="45" t="str">
        <f t="shared" si="18"/>
        <v>OBNOVA ZGRADA OŠTEĆENIH U POTRESU S ENERGETSKOM OBNOVOM - NPOO (C6.1.R1-I2)</v>
      </c>
      <c r="I127" s="45" t="str">
        <f t="shared" si="19"/>
        <v>0942</v>
      </c>
      <c r="J127" s="81">
        <v>697436</v>
      </c>
      <c r="K127" s="81">
        <v>0</v>
      </c>
      <c r="L127" s="81">
        <v>0</v>
      </c>
      <c r="M127" s="49"/>
      <c r="N127" s="246" t="str">
        <f>IF(C127="","",'OPĆI DIO'!$C$1)</f>
        <v>1940 SVEUČILIŠTE U ZAGREBU - UČITELJSKI FAKULTET</v>
      </c>
      <c r="O127" s="40" t="str">
        <f t="shared" si="20"/>
        <v>323</v>
      </c>
      <c r="P127" s="40" t="str">
        <f t="shared" si="21"/>
        <v>32</v>
      </c>
      <c r="Q127" s="40" t="str">
        <f t="shared" si="22"/>
        <v>576</v>
      </c>
      <c r="R127" s="40" t="str">
        <f t="shared" si="23"/>
        <v>94</v>
      </c>
      <c r="S127" s="40" t="str">
        <f t="shared" si="24"/>
        <v>3</v>
      </c>
      <c r="W127" s="40">
        <v>5445</v>
      </c>
      <c r="X127" s="40" t="s">
        <v>639</v>
      </c>
      <c r="Z127" s="204" t="str">
        <f t="shared" si="29"/>
        <v>54</v>
      </c>
      <c r="AA127" s="40" t="str">
        <f t="shared" si="30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>08006</v>
      </c>
      <c r="B128" s="44" t="str">
        <f>IF(C128="","",VLOOKUP('OPĆI DIO'!$C$1,'OPĆI DIO'!$N$4:$W$137,9,FALSE))</f>
        <v>Sveučilišta i veleučilišta u Republici Hrvatskoj</v>
      </c>
      <c r="C128" s="50">
        <v>5762</v>
      </c>
      <c r="D128" s="45" t="str">
        <f t="shared" si="16"/>
        <v>Fond solidarnosti Europske unije – potres</v>
      </c>
      <c r="E128" s="50">
        <v>3235</v>
      </c>
      <c r="F128" s="45" t="str">
        <f t="shared" si="17"/>
        <v>Zakupnine i najamnine</v>
      </c>
      <c r="G128" s="82" t="s">
        <v>1552</v>
      </c>
      <c r="H128" s="45" t="str">
        <f t="shared" si="18"/>
        <v>OBNOVA ZGRADA OŠTEĆENIH U POTRESU S ENERGETSKOM OBNOVOM - NPOO (C6.1.R1-I2)</v>
      </c>
      <c r="I128" s="45" t="str">
        <f t="shared" si="19"/>
        <v>0942</v>
      </c>
      <c r="J128" s="81">
        <v>7533</v>
      </c>
      <c r="K128" s="81">
        <v>0</v>
      </c>
      <c r="L128" s="81">
        <v>0</v>
      </c>
      <c r="M128" s="49"/>
      <c r="N128" s="246" t="str">
        <f>IF(C128="","",'OPĆI DIO'!$C$1)</f>
        <v>1940 SVEUČILIŠTE U ZAGREBU - UČITELJSKI FAKULTET</v>
      </c>
      <c r="O128" s="40" t="str">
        <f t="shared" si="20"/>
        <v>323</v>
      </c>
      <c r="P128" s="40" t="str">
        <f t="shared" si="21"/>
        <v>32</v>
      </c>
      <c r="Q128" s="40" t="str">
        <f t="shared" si="22"/>
        <v>576</v>
      </c>
      <c r="R128" s="40" t="str">
        <f t="shared" si="23"/>
        <v>94</v>
      </c>
      <c r="S128" s="40" t="str">
        <f t="shared" si="24"/>
        <v>3</v>
      </c>
      <c r="W128" s="40">
        <v>5453</v>
      </c>
      <c r="X128" s="40" t="s">
        <v>640</v>
      </c>
      <c r="Z128" s="204" t="str">
        <f t="shared" si="29"/>
        <v>54</v>
      </c>
      <c r="AA128" s="40" t="str">
        <f t="shared" si="30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>08006</v>
      </c>
      <c r="B129" s="44" t="str">
        <f>IF(C129="","",VLOOKUP('OPĆI DIO'!$C$1,'OPĆI DIO'!$N$4:$W$137,9,FALSE))</f>
        <v>Sveučilišta i veleučilišta u Republici Hrvatskoj</v>
      </c>
      <c r="C129" s="50">
        <v>5762</v>
      </c>
      <c r="D129" s="45" t="str">
        <f t="shared" si="16"/>
        <v>Fond solidarnosti Europske unije – potres</v>
      </c>
      <c r="E129" s="50">
        <v>3239</v>
      </c>
      <c r="F129" s="45" t="str">
        <f t="shared" si="17"/>
        <v>Ostale usluge</v>
      </c>
      <c r="G129" s="82" t="s">
        <v>1552</v>
      </c>
      <c r="H129" s="45" t="str">
        <f t="shared" si="18"/>
        <v>OBNOVA ZGRADA OŠTEĆENIH U POTRESU S ENERGETSKOM OBNOVOM - NPOO (C6.1.R1-I2)</v>
      </c>
      <c r="I129" s="45" t="str">
        <f t="shared" si="19"/>
        <v>0942</v>
      </c>
      <c r="J129" s="81">
        <v>6713</v>
      </c>
      <c r="K129" s="81">
        <v>0</v>
      </c>
      <c r="L129" s="81">
        <v>0</v>
      </c>
      <c r="M129" s="49"/>
      <c r="N129" s="246" t="str">
        <f>IF(C129="","",'OPĆI DIO'!$C$1)</f>
        <v>1940 SVEUČILIŠTE U ZAGREBU - UČITELJSKI FAKULTET</v>
      </c>
      <c r="O129" s="40" t="str">
        <f t="shared" si="20"/>
        <v>323</v>
      </c>
      <c r="P129" s="40" t="str">
        <f t="shared" si="21"/>
        <v>32</v>
      </c>
      <c r="Q129" s="40" t="str">
        <f t="shared" si="22"/>
        <v>576</v>
      </c>
      <c r="R129" s="40" t="str">
        <f t="shared" si="23"/>
        <v>94</v>
      </c>
      <c r="S129" s="40" t="str">
        <f t="shared" si="24"/>
        <v>3</v>
      </c>
      <c r="W129" s="40">
        <v>5472</v>
      </c>
      <c r="X129" s="40" t="s">
        <v>641</v>
      </c>
      <c r="Z129" s="204" t="str">
        <f t="shared" si="29"/>
        <v>54</v>
      </c>
      <c r="AA129" s="40" t="str">
        <f t="shared" si="30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>08006</v>
      </c>
      <c r="B130" s="44" t="str">
        <f>IF(C130="","",VLOOKUP('OPĆI DIO'!$C$1,'OPĆI DIO'!$N$4:$W$137,9,FALSE))</f>
        <v>Sveučilišta i veleučilišta u Republici Hrvatskoj</v>
      </c>
      <c r="C130" s="50">
        <v>581</v>
      </c>
      <c r="D130" s="45" t="str">
        <f t="shared" si="16"/>
        <v>Mehanizam za oporavak i otpornost</v>
      </c>
      <c r="E130" s="50">
        <v>3237</v>
      </c>
      <c r="F130" s="45" t="str">
        <f t="shared" si="17"/>
        <v>Intelektualne i osobne usluge</v>
      </c>
      <c r="G130" s="82" t="s">
        <v>4073</v>
      </c>
      <c r="H130" s="45" t="str">
        <f t="shared" si="18"/>
        <v>OBNOVA INFRASTRUKTURE U PODRUČJU OBRAZOVANJA OŠTEĆENE POTRESOM FSEU.2022.MZO</v>
      </c>
      <c r="I130" s="45" t="str">
        <f t="shared" si="19"/>
        <v>0150</v>
      </c>
      <c r="J130" s="81">
        <v>95357</v>
      </c>
      <c r="K130" s="81">
        <v>0</v>
      </c>
      <c r="L130" s="81">
        <v>0</v>
      </c>
      <c r="M130" s="49"/>
      <c r="N130" s="246" t="str">
        <f>IF(C130="","",'OPĆI DIO'!$C$1)</f>
        <v>1940 SVEUČILIŠTE U ZAGREBU - UČITELJSKI FAKULTET</v>
      </c>
      <c r="O130" s="40" t="str">
        <f t="shared" si="20"/>
        <v>323</v>
      </c>
      <c r="P130" s="40" t="str">
        <f t="shared" si="21"/>
        <v>32</v>
      </c>
      <c r="Q130" s="40" t="str">
        <f t="shared" si="22"/>
        <v>581</v>
      </c>
      <c r="R130" s="40" t="str">
        <f t="shared" si="23"/>
        <v>15</v>
      </c>
      <c r="S130" s="40" t="str">
        <f t="shared" si="24"/>
        <v>3</v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>08006</v>
      </c>
      <c r="B131" s="44" t="str">
        <f>IF(C131="","",VLOOKUP('OPĆI DIO'!$C$1,'OPĆI DIO'!$N$4:$W$137,9,FALSE))</f>
        <v>Sveučilišta i veleučilišta u Republici Hrvatskoj</v>
      </c>
      <c r="C131" s="50">
        <v>581</v>
      </c>
      <c r="D131" s="45" t="str">
        <f t="shared" ref="D131:D194" si="31">IFERROR(VLOOKUP(C131,$T$6:$U$24,2,FALSE),"")</f>
        <v>Mehanizam za oporavak i otpornost</v>
      </c>
      <c r="E131" s="50">
        <v>3232</v>
      </c>
      <c r="F131" s="45" t="str">
        <f t="shared" si="17"/>
        <v>Usluge tekućeg i investicijskog održavanja</v>
      </c>
      <c r="G131" s="82" t="s">
        <v>4073</v>
      </c>
      <c r="H131" s="45" t="str">
        <f t="shared" si="18"/>
        <v>OBNOVA INFRASTRUKTURE U PODRUČJU OBRAZOVANJA OŠTEĆENE POTRESOM FSEU.2022.MZO</v>
      </c>
      <c r="I131" s="45" t="str">
        <f t="shared" si="19"/>
        <v>0150</v>
      </c>
      <c r="J131" s="81">
        <v>2676075</v>
      </c>
      <c r="K131" s="81">
        <v>0</v>
      </c>
      <c r="L131" s="81">
        <v>0</v>
      </c>
      <c r="M131" s="49"/>
      <c r="N131" s="246" t="str">
        <f>IF(C131="","",'OPĆI DIO'!$C$1)</f>
        <v>1940 SVEUČILIŠTE U ZAGREBU - UČITELJSKI FAKULTET</v>
      </c>
      <c r="O131" s="40" t="str">
        <f t="shared" si="20"/>
        <v>323</v>
      </c>
      <c r="P131" s="40" t="str">
        <f t="shared" si="21"/>
        <v>32</v>
      </c>
      <c r="Q131" s="40" t="str">
        <f t="shared" si="22"/>
        <v>581</v>
      </c>
      <c r="R131" s="40" t="str">
        <f t="shared" si="23"/>
        <v>15</v>
      </c>
      <c r="S131" s="40" t="str">
        <f t="shared" si="24"/>
        <v>3</v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>08006</v>
      </c>
      <c r="B132" s="44" t="str">
        <f>IF(C132="","",VLOOKUP('OPĆI DIO'!$C$1,'OPĆI DIO'!$N$4:$W$137,9,FALSE))</f>
        <v>Sveučilišta i veleučilišta u Republici Hrvatskoj</v>
      </c>
      <c r="C132" s="50">
        <v>581</v>
      </c>
      <c r="D132" s="45" t="str">
        <f t="shared" si="31"/>
        <v>Mehanizam za oporavak i otpornost</v>
      </c>
      <c r="E132" s="50">
        <v>3233</v>
      </c>
      <c r="F132" s="45" t="str">
        <f t="shared" ref="F132:F195" si="32">IFERROR(VLOOKUP(E132,$W$5:$Y$129,2,FALSE),"")</f>
        <v>Usluge promidžbe i informiranja</v>
      </c>
      <c r="G132" s="82" t="s">
        <v>4073</v>
      </c>
      <c r="H132" s="45" t="str">
        <f t="shared" ref="H132:H195" si="33">IFERROR(VLOOKUP(G132,$AC$6:$AD$344,2,FALSE),"")</f>
        <v>OBNOVA INFRASTRUKTURE U PODRUČJU OBRAZOVANJA OŠTEĆENE POTRESOM FSEU.2022.MZO</v>
      </c>
      <c r="I132" s="45" t="str">
        <f t="shared" ref="I132:I195" si="34">IFERROR(VLOOKUP(G132,$AC$6:$AG$344,3,FALSE),"")</f>
        <v>0150</v>
      </c>
      <c r="J132" s="81">
        <v>4451</v>
      </c>
      <c r="K132" s="81">
        <v>0</v>
      </c>
      <c r="L132" s="81">
        <v>0</v>
      </c>
      <c r="M132" s="49"/>
      <c r="N132" s="246" t="str">
        <f>IF(C132="","",'OPĆI DIO'!$C$1)</f>
        <v>1940 SVEUČILIŠTE U ZAGREBU - UČITELJSKI FAKULTET</v>
      </c>
      <c r="O132" s="40" t="str">
        <f t="shared" ref="O132:O195" si="35">LEFT(E132,3)</f>
        <v>323</v>
      </c>
      <c r="P132" s="40" t="str">
        <f t="shared" ref="P132:P195" si="36">LEFT(E132,2)</f>
        <v>32</v>
      </c>
      <c r="Q132" s="40" t="str">
        <f t="shared" ref="Q132:Q195" si="37">LEFT(C132,3)</f>
        <v>581</v>
      </c>
      <c r="R132" s="40" t="str">
        <f t="shared" ref="R132:R195" si="38">MID(I132,2,2)</f>
        <v>15</v>
      </c>
      <c r="S132" s="40" t="str">
        <f t="shared" ref="S132:S195" si="39">LEFT(E132,1)</f>
        <v>3</v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>08006</v>
      </c>
      <c r="B133" s="44" t="str">
        <f>IF(C133="","",VLOOKUP('OPĆI DIO'!$C$1,'OPĆI DIO'!$N$4:$W$137,9,FALSE))</f>
        <v>Sveučilišta i veleučilišta u Republici Hrvatskoj</v>
      </c>
      <c r="C133" s="50">
        <v>581</v>
      </c>
      <c r="D133" s="45" t="str">
        <f t="shared" si="31"/>
        <v>Mehanizam za oporavak i otpornost</v>
      </c>
      <c r="E133" s="50">
        <v>3239</v>
      </c>
      <c r="F133" s="45" t="str">
        <f t="shared" si="32"/>
        <v>Ostale usluge</v>
      </c>
      <c r="G133" s="82" t="s">
        <v>4073</v>
      </c>
      <c r="H133" s="45" t="str">
        <f t="shared" si="33"/>
        <v>OBNOVA INFRASTRUKTURE U PODRUČJU OBRAZOVANJA OŠTEĆENE POTRESOM FSEU.2022.MZO</v>
      </c>
      <c r="I133" s="45" t="str">
        <f t="shared" si="34"/>
        <v>0150</v>
      </c>
      <c r="J133" s="81">
        <v>10090</v>
      </c>
      <c r="K133" s="81">
        <v>0</v>
      </c>
      <c r="L133" s="81">
        <v>0</v>
      </c>
      <c r="M133" s="49"/>
      <c r="N133" s="246" t="str">
        <f>IF(C133="","",'OPĆI DIO'!$C$1)</f>
        <v>1940 SVEUČILIŠTE U ZAGREBU - UČITELJSKI FAKULTET</v>
      </c>
      <c r="O133" s="40" t="str">
        <f t="shared" si="35"/>
        <v>323</v>
      </c>
      <c r="P133" s="40" t="str">
        <f t="shared" si="36"/>
        <v>32</v>
      </c>
      <c r="Q133" s="40" t="str">
        <f t="shared" si="37"/>
        <v>581</v>
      </c>
      <c r="R133" s="40" t="str">
        <f t="shared" si="38"/>
        <v>15</v>
      </c>
      <c r="S133" s="40" t="str">
        <f t="shared" si="39"/>
        <v>3</v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31"/>
        <v/>
      </c>
      <c r="E134" s="50">
        <v>3233</v>
      </c>
      <c r="F134" s="45" t="str">
        <f t="shared" si="32"/>
        <v>Usluge promidžbe i informiranja</v>
      </c>
      <c r="G134" s="82" t="s">
        <v>4073</v>
      </c>
      <c r="H134" s="45" t="str">
        <f t="shared" si="33"/>
        <v>OBNOVA INFRASTRUKTURE U PODRUČJU OBRAZOVANJA OŠTEĆENE POTRESOM FSEU.2022.MZO</v>
      </c>
      <c r="I134" s="45" t="str">
        <f t="shared" si="34"/>
        <v>0150</v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5"/>
        <v>323</v>
      </c>
      <c r="P134" s="40" t="str">
        <f t="shared" si="36"/>
        <v>32</v>
      </c>
      <c r="Q134" s="40" t="str">
        <f t="shared" si="37"/>
        <v/>
      </c>
      <c r="R134" s="40" t="str">
        <f t="shared" si="38"/>
        <v>15</v>
      </c>
      <c r="S134" s="40" t="str">
        <f t="shared" si="39"/>
        <v>3</v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31"/>
        <v/>
      </c>
      <c r="E135" s="50"/>
      <c r="F135" s="45" t="str">
        <f t="shared" si="32"/>
        <v/>
      </c>
      <c r="G135" s="82"/>
      <c r="H135" s="45" t="str">
        <f t="shared" si="33"/>
        <v/>
      </c>
      <c r="I135" s="45" t="str">
        <f t="shared" si="34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5"/>
        <v/>
      </c>
      <c r="P135" s="40" t="str">
        <f t="shared" si="36"/>
        <v/>
      </c>
      <c r="Q135" s="40" t="str">
        <f t="shared" si="37"/>
        <v/>
      </c>
      <c r="R135" s="40" t="str">
        <f t="shared" si="38"/>
        <v/>
      </c>
      <c r="S135" s="40" t="str">
        <f t="shared" si="39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31"/>
        <v/>
      </c>
      <c r="E136" s="50"/>
      <c r="F136" s="45" t="str">
        <f t="shared" si="32"/>
        <v/>
      </c>
      <c r="G136" s="82"/>
      <c r="H136" s="45" t="str">
        <f t="shared" si="33"/>
        <v/>
      </c>
      <c r="I136" s="45" t="str">
        <f t="shared" si="34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5"/>
        <v/>
      </c>
      <c r="P136" s="40" t="str">
        <f t="shared" si="36"/>
        <v/>
      </c>
      <c r="Q136" s="40" t="str">
        <f t="shared" si="37"/>
        <v/>
      </c>
      <c r="R136" s="40" t="str">
        <f t="shared" si="38"/>
        <v/>
      </c>
      <c r="S136" s="40" t="str">
        <f t="shared" si="39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31"/>
        <v/>
      </c>
      <c r="E137" s="50"/>
      <c r="F137" s="45" t="str">
        <f t="shared" si="32"/>
        <v/>
      </c>
      <c r="G137" s="82"/>
      <c r="H137" s="45" t="str">
        <f t="shared" si="33"/>
        <v/>
      </c>
      <c r="I137" s="45" t="str">
        <f t="shared" si="34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5"/>
        <v/>
      </c>
      <c r="P137" s="40" t="str">
        <f t="shared" si="36"/>
        <v/>
      </c>
      <c r="Q137" s="40" t="str">
        <f t="shared" si="37"/>
        <v/>
      </c>
      <c r="R137" s="40" t="str">
        <f t="shared" si="38"/>
        <v/>
      </c>
      <c r="S137" s="40" t="str">
        <f t="shared" si="39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31"/>
        <v/>
      </c>
      <c r="E138" s="50"/>
      <c r="F138" s="45" t="str">
        <f t="shared" si="32"/>
        <v/>
      </c>
      <c r="G138" s="82"/>
      <c r="H138" s="45" t="str">
        <f t="shared" si="33"/>
        <v/>
      </c>
      <c r="I138" s="45" t="str">
        <f t="shared" si="34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5"/>
        <v/>
      </c>
      <c r="P138" s="40" t="str">
        <f t="shared" si="36"/>
        <v/>
      </c>
      <c r="Q138" s="40" t="str">
        <f t="shared" si="37"/>
        <v/>
      </c>
      <c r="R138" s="40" t="str">
        <f t="shared" si="38"/>
        <v/>
      </c>
      <c r="S138" s="40" t="str">
        <f t="shared" si="39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31"/>
        <v/>
      </c>
      <c r="E139" s="50"/>
      <c r="F139" s="45" t="str">
        <f t="shared" si="32"/>
        <v/>
      </c>
      <c r="G139" s="82"/>
      <c r="H139" s="45" t="str">
        <f t="shared" si="33"/>
        <v/>
      </c>
      <c r="I139" s="45" t="str">
        <f t="shared" si="34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5"/>
        <v/>
      </c>
      <c r="P139" s="40" t="str">
        <f t="shared" si="36"/>
        <v/>
      </c>
      <c r="Q139" s="40" t="str">
        <f t="shared" si="37"/>
        <v/>
      </c>
      <c r="R139" s="40" t="str">
        <f t="shared" si="38"/>
        <v/>
      </c>
      <c r="S139" s="40" t="str">
        <f t="shared" si="39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31"/>
        <v/>
      </c>
      <c r="E140" s="50"/>
      <c r="F140" s="45" t="str">
        <f t="shared" si="32"/>
        <v/>
      </c>
      <c r="G140" s="82"/>
      <c r="H140" s="45" t="str">
        <f t="shared" si="33"/>
        <v/>
      </c>
      <c r="I140" s="45" t="str">
        <f t="shared" si="34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5"/>
        <v/>
      </c>
      <c r="P140" s="40" t="str">
        <f t="shared" si="36"/>
        <v/>
      </c>
      <c r="Q140" s="40" t="str">
        <f t="shared" si="37"/>
        <v/>
      </c>
      <c r="R140" s="40" t="str">
        <f t="shared" si="38"/>
        <v/>
      </c>
      <c r="S140" s="40" t="str">
        <f t="shared" si="39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31"/>
        <v/>
      </c>
      <c r="E141" s="50"/>
      <c r="F141" s="45" t="str">
        <f t="shared" si="32"/>
        <v/>
      </c>
      <c r="G141" s="82"/>
      <c r="H141" s="45" t="str">
        <f t="shared" si="33"/>
        <v/>
      </c>
      <c r="I141" s="45" t="str">
        <f t="shared" si="34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5"/>
        <v/>
      </c>
      <c r="P141" s="40" t="str">
        <f t="shared" si="36"/>
        <v/>
      </c>
      <c r="Q141" s="40" t="str">
        <f t="shared" si="37"/>
        <v/>
      </c>
      <c r="R141" s="40" t="str">
        <f t="shared" si="38"/>
        <v/>
      </c>
      <c r="S141" s="40" t="str">
        <f t="shared" si="39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31"/>
        <v/>
      </c>
      <c r="E142" s="50"/>
      <c r="F142" s="45" t="str">
        <f t="shared" si="32"/>
        <v/>
      </c>
      <c r="G142" s="82"/>
      <c r="H142" s="45" t="str">
        <f t="shared" si="33"/>
        <v/>
      </c>
      <c r="I142" s="45" t="str">
        <f t="shared" si="34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5"/>
        <v/>
      </c>
      <c r="P142" s="40" t="str">
        <f t="shared" si="36"/>
        <v/>
      </c>
      <c r="Q142" s="40" t="str">
        <f t="shared" si="37"/>
        <v/>
      </c>
      <c r="R142" s="40" t="str">
        <f t="shared" si="38"/>
        <v/>
      </c>
      <c r="S142" s="40" t="str">
        <f t="shared" si="39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31"/>
        <v/>
      </c>
      <c r="E143" s="50"/>
      <c r="F143" s="45" t="str">
        <f t="shared" si="32"/>
        <v/>
      </c>
      <c r="G143" s="82"/>
      <c r="H143" s="45" t="str">
        <f t="shared" si="33"/>
        <v/>
      </c>
      <c r="I143" s="45" t="str">
        <f t="shared" si="34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5"/>
        <v/>
      </c>
      <c r="P143" s="40" t="str">
        <f t="shared" si="36"/>
        <v/>
      </c>
      <c r="Q143" s="40" t="str">
        <f t="shared" si="37"/>
        <v/>
      </c>
      <c r="R143" s="40" t="str">
        <f t="shared" si="38"/>
        <v/>
      </c>
      <c r="S143" s="40" t="str">
        <f t="shared" si="39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31"/>
        <v/>
      </c>
      <c r="E144" s="50"/>
      <c r="F144" s="45" t="str">
        <f t="shared" si="32"/>
        <v/>
      </c>
      <c r="G144" s="82"/>
      <c r="H144" s="45" t="str">
        <f t="shared" si="33"/>
        <v/>
      </c>
      <c r="I144" s="45" t="str">
        <f t="shared" si="34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5"/>
        <v/>
      </c>
      <c r="P144" s="40" t="str">
        <f t="shared" si="36"/>
        <v/>
      </c>
      <c r="Q144" s="40" t="str">
        <f t="shared" si="37"/>
        <v/>
      </c>
      <c r="R144" s="40" t="str">
        <f t="shared" si="38"/>
        <v/>
      </c>
      <c r="S144" s="40" t="str">
        <f t="shared" si="39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31"/>
        <v/>
      </c>
      <c r="E145" s="50"/>
      <c r="F145" s="45" t="str">
        <f t="shared" si="32"/>
        <v/>
      </c>
      <c r="G145" s="82"/>
      <c r="H145" s="45" t="str">
        <f t="shared" si="33"/>
        <v/>
      </c>
      <c r="I145" s="45" t="str">
        <f t="shared" si="34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5"/>
        <v/>
      </c>
      <c r="P145" s="40" t="str">
        <f t="shared" si="36"/>
        <v/>
      </c>
      <c r="Q145" s="40" t="str">
        <f t="shared" si="37"/>
        <v/>
      </c>
      <c r="R145" s="40" t="str">
        <f t="shared" si="38"/>
        <v/>
      </c>
      <c r="S145" s="40" t="str">
        <f t="shared" si="39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31"/>
        <v/>
      </c>
      <c r="E146" s="50"/>
      <c r="F146" s="45" t="str">
        <f t="shared" si="32"/>
        <v/>
      </c>
      <c r="G146" s="82"/>
      <c r="H146" s="45" t="str">
        <f t="shared" si="33"/>
        <v/>
      </c>
      <c r="I146" s="45" t="str">
        <f t="shared" si="34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5"/>
        <v/>
      </c>
      <c r="P146" s="40" t="str">
        <f t="shared" si="36"/>
        <v/>
      </c>
      <c r="Q146" s="40" t="str">
        <f t="shared" si="37"/>
        <v/>
      </c>
      <c r="R146" s="40" t="str">
        <f t="shared" si="38"/>
        <v/>
      </c>
      <c r="S146" s="40" t="str">
        <f t="shared" si="39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31"/>
        <v/>
      </c>
      <c r="E147" s="50"/>
      <c r="F147" s="45" t="str">
        <f t="shared" si="32"/>
        <v/>
      </c>
      <c r="G147" s="82"/>
      <c r="H147" s="45" t="str">
        <f t="shared" si="33"/>
        <v/>
      </c>
      <c r="I147" s="45" t="str">
        <f t="shared" si="34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5"/>
        <v/>
      </c>
      <c r="P147" s="40" t="str">
        <f t="shared" si="36"/>
        <v/>
      </c>
      <c r="Q147" s="40" t="str">
        <f t="shared" si="37"/>
        <v/>
      </c>
      <c r="R147" s="40" t="str">
        <f t="shared" si="38"/>
        <v/>
      </c>
      <c r="S147" s="40" t="str">
        <f t="shared" si="39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31"/>
        <v/>
      </c>
      <c r="E148" s="50"/>
      <c r="F148" s="45" t="str">
        <f t="shared" si="32"/>
        <v/>
      </c>
      <c r="G148" s="82"/>
      <c r="H148" s="45" t="str">
        <f t="shared" si="33"/>
        <v/>
      </c>
      <c r="I148" s="45" t="str">
        <f t="shared" si="34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5"/>
        <v/>
      </c>
      <c r="P148" s="40" t="str">
        <f t="shared" si="36"/>
        <v/>
      </c>
      <c r="Q148" s="40" t="str">
        <f t="shared" si="37"/>
        <v/>
      </c>
      <c r="R148" s="40" t="str">
        <f t="shared" si="38"/>
        <v/>
      </c>
      <c r="S148" s="40" t="str">
        <f t="shared" si="39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31"/>
        <v/>
      </c>
      <c r="E149" s="50"/>
      <c r="F149" s="45" t="str">
        <f t="shared" si="32"/>
        <v/>
      </c>
      <c r="G149" s="82"/>
      <c r="H149" s="45" t="str">
        <f t="shared" si="33"/>
        <v/>
      </c>
      <c r="I149" s="45" t="str">
        <f t="shared" si="34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5"/>
        <v/>
      </c>
      <c r="P149" s="40" t="str">
        <f t="shared" si="36"/>
        <v/>
      </c>
      <c r="Q149" s="40" t="str">
        <f t="shared" si="37"/>
        <v/>
      </c>
      <c r="R149" s="40" t="str">
        <f t="shared" si="38"/>
        <v/>
      </c>
      <c r="S149" s="40" t="str">
        <f t="shared" si="39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31"/>
        <v/>
      </c>
      <c r="E150" s="50"/>
      <c r="F150" s="45" t="str">
        <f t="shared" si="32"/>
        <v/>
      </c>
      <c r="G150" s="82"/>
      <c r="H150" s="45" t="str">
        <f t="shared" si="33"/>
        <v/>
      </c>
      <c r="I150" s="45" t="str">
        <f t="shared" si="34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5"/>
        <v/>
      </c>
      <c r="P150" s="40" t="str">
        <f t="shared" si="36"/>
        <v/>
      </c>
      <c r="Q150" s="40" t="str">
        <f t="shared" si="37"/>
        <v/>
      </c>
      <c r="R150" s="40" t="str">
        <f t="shared" si="38"/>
        <v/>
      </c>
      <c r="S150" s="40" t="str">
        <f t="shared" si="39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31"/>
        <v/>
      </c>
      <c r="E151" s="50"/>
      <c r="F151" s="45" t="str">
        <f t="shared" si="32"/>
        <v/>
      </c>
      <c r="G151" s="82"/>
      <c r="H151" s="45" t="str">
        <f t="shared" si="33"/>
        <v/>
      </c>
      <c r="I151" s="45" t="str">
        <f t="shared" si="34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5"/>
        <v/>
      </c>
      <c r="P151" s="40" t="str">
        <f t="shared" si="36"/>
        <v/>
      </c>
      <c r="Q151" s="40" t="str">
        <f t="shared" si="37"/>
        <v/>
      </c>
      <c r="R151" s="40" t="str">
        <f t="shared" si="38"/>
        <v/>
      </c>
      <c r="S151" s="40" t="str">
        <f t="shared" si="39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31"/>
        <v/>
      </c>
      <c r="E152" s="50"/>
      <c r="F152" s="45" t="str">
        <f t="shared" si="32"/>
        <v/>
      </c>
      <c r="G152" s="82"/>
      <c r="H152" s="45" t="str">
        <f t="shared" si="33"/>
        <v/>
      </c>
      <c r="I152" s="45" t="str">
        <f t="shared" si="34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5"/>
        <v/>
      </c>
      <c r="P152" s="40" t="str">
        <f t="shared" si="36"/>
        <v/>
      </c>
      <c r="Q152" s="40" t="str">
        <f t="shared" si="37"/>
        <v/>
      </c>
      <c r="R152" s="40" t="str">
        <f t="shared" si="38"/>
        <v/>
      </c>
      <c r="S152" s="40" t="str">
        <f t="shared" si="39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31"/>
        <v/>
      </c>
      <c r="E153" s="50"/>
      <c r="F153" s="45" t="str">
        <f t="shared" si="32"/>
        <v/>
      </c>
      <c r="G153" s="82"/>
      <c r="H153" s="45" t="str">
        <f t="shared" si="33"/>
        <v/>
      </c>
      <c r="I153" s="45" t="str">
        <f t="shared" si="34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5"/>
        <v/>
      </c>
      <c r="P153" s="40" t="str">
        <f t="shared" si="36"/>
        <v/>
      </c>
      <c r="Q153" s="40" t="str">
        <f t="shared" si="37"/>
        <v/>
      </c>
      <c r="R153" s="40" t="str">
        <f t="shared" si="38"/>
        <v/>
      </c>
      <c r="S153" s="40" t="str">
        <f t="shared" si="39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31"/>
        <v/>
      </c>
      <c r="E154" s="50"/>
      <c r="F154" s="45" t="str">
        <f t="shared" si="32"/>
        <v/>
      </c>
      <c r="G154" s="82"/>
      <c r="H154" s="45" t="str">
        <f t="shared" si="33"/>
        <v/>
      </c>
      <c r="I154" s="45" t="str">
        <f t="shared" si="34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5"/>
        <v/>
      </c>
      <c r="P154" s="40" t="str">
        <f t="shared" si="36"/>
        <v/>
      </c>
      <c r="Q154" s="40" t="str">
        <f t="shared" si="37"/>
        <v/>
      </c>
      <c r="R154" s="40" t="str">
        <f t="shared" si="38"/>
        <v/>
      </c>
      <c r="S154" s="40" t="str">
        <f t="shared" si="39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31"/>
        <v/>
      </c>
      <c r="E155" s="50"/>
      <c r="F155" s="45" t="str">
        <f t="shared" si="32"/>
        <v/>
      </c>
      <c r="G155" s="82"/>
      <c r="H155" s="45" t="str">
        <f t="shared" si="33"/>
        <v/>
      </c>
      <c r="I155" s="45" t="str">
        <f t="shared" si="34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5"/>
        <v/>
      </c>
      <c r="P155" s="40" t="str">
        <f t="shared" si="36"/>
        <v/>
      </c>
      <c r="Q155" s="40" t="str">
        <f t="shared" si="37"/>
        <v/>
      </c>
      <c r="R155" s="40" t="str">
        <f t="shared" si="38"/>
        <v/>
      </c>
      <c r="S155" s="40" t="str">
        <f t="shared" si="39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31"/>
        <v/>
      </c>
      <c r="E156" s="50"/>
      <c r="F156" s="45" t="str">
        <f t="shared" si="32"/>
        <v/>
      </c>
      <c r="G156" s="82"/>
      <c r="H156" s="45" t="str">
        <f t="shared" si="33"/>
        <v/>
      </c>
      <c r="I156" s="45" t="str">
        <f t="shared" si="34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5"/>
        <v/>
      </c>
      <c r="P156" s="40" t="str">
        <f t="shared" si="36"/>
        <v/>
      </c>
      <c r="Q156" s="40" t="str">
        <f t="shared" si="37"/>
        <v/>
      </c>
      <c r="R156" s="40" t="str">
        <f t="shared" si="38"/>
        <v/>
      </c>
      <c r="S156" s="40" t="str">
        <f t="shared" si="39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31"/>
        <v/>
      </c>
      <c r="E157" s="50"/>
      <c r="F157" s="45" t="str">
        <f t="shared" si="32"/>
        <v/>
      </c>
      <c r="G157" s="82"/>
      <c r="H157" s="45" t="str">
        <f t="shared" si="33"/>
        <v/>
      </c>
      <c r="I157" s="45" t="str">
        <f t="shared" si="34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5"/>
        <v/>
      </c>
      <c r="P157" s="40" t="str">
        <f t="shared" si="36"/>
        <v/>
      </c>
      <c r="Q157" s="40" t="str">
        <f t="shared" si="37"/>
        <v/>
      </c>
      <c r="R157" s="40" t="str">
        <f t="shared" si="38"/>
        <v/>
      </c>
      <c r="S157" s="40" t="str">
        <f t="shared" si="39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31"/>
        <v/>
      </c>
      <c r="E158" s="50"/>
      <c r="F158" s="45" t="str">
        <f t="shared" si="32"/>
        <v/>
      </c>
      <c r="G158" s="82"/>
      <c r="H158" s="45" t="str">
        <f t="shared" si="33"/>
        <v/>
      </c>
      <c r="I158" s="45" t="str">
        <f t="shared" si="34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5"/>
        <v/>
      </c>
      <c r="P158" s="40" t="str">
        <f t="shared" si="36"/>
        <v/>
      </c>
      <c r="Q158" s="40" t="str">
        <f t="shared" si="37"/>
        <v/>
      </c>
      <c r="R158" s="40" t="str">
        <f t="shared" si="38"/>
        <v/>
      </c>
      <c r="S158" s="40" t="str">
        <f t="shared" si="39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31"/>
        <v/>
      </c>
      <c r="E159" s="50"/>
      <c r="F159" s="45" t="str">
        <f t="shared" si="32"/>
        <v/>
      </c>
      <c r="G159" s="82"/>
      <c r="H159" s="45" t="str">
        <f t="shared" si="33"/>
        <v/>
      </c>
      <c r="I159" s="45" t="str">
        <f t="shared" si="34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5"/>
        <v/>
      </c>
      <c r="P159" s="40" t="str">
        <f t="shared" si="36"/>
        <v/>
      </c>
      <c r="Q159" s="40" t="str">
        <f t="shared" si="37"/>
        <v/>
      </c>
      <c r="R159" s="40" t="str">
        <f t="shared" si="38"/>
        <v/>
      </c>
      <c r="S159" s="40" t="str">
        <f t="shared" si="39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31"/>
        <v/>
      </c>
      <c r="E160" s="50"/>
      <c r="F160" s="45" t="str">
        <f t="shared" si="32"/>
        <v/>
      </c>
      <c r="G160" s="82"/>
      <c r="H160" s="45" t="str">
        <f t="shared" si="33"/>
        <v/>
      </c>
      <c r="I160" s="45" t="str">
        <f t="shared" si="34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5"/>
        <v/>
      </c>
      <c r="P160" s="40" t="str">
        <f t="shared" si="36"/>
        <v/>
      </c>
      <c r="Q160" s="40" t="str">
        <f t="shared" si="37"/>
        <v/>
      </c>
      <c r="R160" s="40" t="str">
        <f t="shared" si="38"/>
        <v/>
      </c>
      <c r="S160" s="40" t="str">
        <f t="shared" si="39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31"/>
        <v/>
      </c>
      <c r="E161" s="50"/>
      <c r="F161" s="45" t="str">
        <f t="shared" si="32"/>
        <v/>
      </c>
      <c r="G161" s="82"/>
      <c r="H161" s="45" t="str">
        <f t="shared" si="33"/>
        <v/>
      </c>
      <c r="I161" s="45" t="str">
        <f t="shared" si="34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5"/>
        <v/>
      </c>
      <c r="P161" s="40" t="str">
        <f t="shared" si="36"/>
        <v/>
      </c>
      <c r="Q161" s="40" t="str">
        <f t="shared" si="37"/>
        <v/>
      </c>
      <c r="R161" s="40" t="str">
        <f t="shared" si="38"/>
        <v/>
      </c>
      <c r="S161" s="40" t="str">
        <f t="shared" si="39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31"/>
        <v/>
      </c>
      <c r="E162" s="50"/>
      <c r="F162" s="45" t="str">
        <f t="shared" si="32"/>
        <v/>
      </c>
      <c r="G162" s="82"/>
      <c r="H162" s="45" t="str">
        <f t="shared" si="33"/>
        <v/>
      </c>
      <c r="I162" s="45" t="str">
        <f t="shared" si="34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5"/>
        <v/>
      </c>
      <c r="P162" s="40" t="str">
        <f t="shared" si="36"/>
        <v/>
      </c>
      <c r="Q162" s="40" t="str">
        <f t="shared" si="37"/>
        <v/>
      </c>
      <c r="R162" s="40" t="str">
        <f t="shared" si="38"/>
        <v/>
      </c>
      <c r="S162" s="40" t="str">
        <f t="shared" si="39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31"/>
        <v/>
      </c>
      <c r="E163" s="50"/>
      <c r="F163" s="45" t="str">
        <f t="shared" si="32"/>
        <v/>
      </c>
      <c r="G163" s="82"/>
      <c r="H163" s="45" t="str">
        <f t="shared" si="33"/>
        <v/>
      </c>
      <c r="I163" s="45" t="str">
        <f t="shared" si="34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5"/>
        <v/>
      </c>
      <c r="P163" s="40" t="str">
        <f t="shared" si="36"/>
        <v/>
      </c>
      <c r="Q163" s="40" t="str">
        <f t="shared" si="37"/>
        <v/>
      </c>
      <c r="R163" s="40" t="str">
        <f t="shared" si="38"/>
        <v/>
      </c>
      <c r="S163" s="40" t="str">
        <f t="shared" si="39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31"/>
        <v/>
      </c>
      <c r="E164" s="50"/>
      <c r="F164" s="45" t="str">
        <f t="shared" si="32"/>
        <v/>
      </c>
      <c r="G164" s="82"/>
      <c r="H164" s="45" t="str">
        <f t="shared" si="33"/>
        <v/>
      </c>
      <c r="I164" s="45" t="str">
        <f t="shared" si="34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5"/>
        <v/>
      </c>
      <c r="P164" s="40" t="str">
        <f t="shared" si="36"/>
        <v/>
      </c>
      <c r="Q164" s="40" t="str">
        <f t="shared" si="37"/>
        <v/>
      </c>
      <c r="R164" s="40" t="str">
        <f t="shared" si="38"/>
        <v/>
      </c>
      <c r="S164" s="40" t="str">
        <f t="shared" si="39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31"/>
        <v/>
      </c>
      <c r="E165" s="50"/>
      <c r="F165" s="45" t="str">
        <f t="shared" si="32"/>
        <v/>
      </c>
      <c r="G165" s="82"/>
      <c r="H165" s="45" t="str">
        <f t="shared" si="33"/>
        <v/>
      </c>
      <c r="I165" s="45" t="str">
        <f t="shared" si="34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5"/>
        <v/>
      </c>
      <c r="P165" s="40" t="str">
        <f t="shared" si="36"/>
        <v/>
      </c>
      <c r="Q165" s="40" t="str">
        <f t="shared" si="37"/>
        <v/>
      </c>
      <c r="R165" s="40" t="str">
        <f t="shared" si="38"/>
        <v/>
      </c>
      <c r="S165" s="40" t="str">
        <f t="shared" si="39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31"/>
        <v/>
      </c>
      <c r="E166" s="50"/>
      <c r="F166" s="45" t="str">
        <f t="shared" si="32"/>
        <v/>
      </c>
      <c r="G166" s="82"/>
      <c r="H166" s="45" t="str">
        <f t="shared" si="33"/>
        <v/>
      </c>
      <c r="I166" s="45" t="str">
        <f t="shared" si="34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5"/>
        <v/>
      </c>
      <c r="P166" s="40" t="str">
        <f t="shared" si="36"/>
        <v/>
      </c>
      <c r="Q166" s="40" t="str">
        <f t="shared" si="37"/>
        <v/>
      </c>
      <c r="R166" s="40" t="str">
        <f t="shared" si="38"/>
        <v/>
      </c>
      <c r="S166" s="40" t="str">
        <f t="shared" si="39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31"/>
        <v/>
      </c>
      <c r="E167" s="50"/>
      <c r="F167" s="45" t="str">
        <f t="shared" si="32"/>
        <v/>
      </c>
      <c r="G167" s="82"/>
      <c r="H167" s="45" t="str">
        <f t="shared" si="33"/>
        <v/>
      </c>
      <c r="I167" s="45" t="str">
        <f t="shared" si="34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5"/>
        <v/>
      </c>
      <c r="P167" s="40" t="str">
        <f t="shared" si="36"/>
        <v/>
      </c>
      <c r="Q167" s="40" t="str">
        <f t="shared" si="37"/>
        <v/>
      </c>
      <c r="R167" s="40" t="str">
        <f t="shared" si="38"/>
        <v/>
      </c>
      <c r="S167" s="40" t="str">
        <f t="shared" si="39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31"/>
        <v/>
      </c>
      <c r="E168" s="50"/>
      <c r="F168" s="45" t="str">
        <f t="shared" si="32"/>
        <v/>
      </c>
      <c r="G168" s="82"/>
      <c r="H168" s="45" t="str">
        <f t="shared" si="33"/>
        <v/>
      </c>
      <c r="I168" s="45" t="str">
        <f t="shared" si="34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5"/>
        <v/>
      </c>
      <c r="P168" s="40" t="str">
        <f t="shared" si="36"/>
        <v/>
      </c>
      <c r="Q168" s="40" t="str">
        <f t="shared" si="37"/>
        <v/>
      </c>
      <c r="R168" s="40" t="str">
        <f t="shared" si="38"/>
        <v/>
      </c>
      <c r="S168" s="40" t="str">
        <f t="shared" si="39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31"/>
        <v/>
      </c>
      <c r="E169" s="50"/>
      <c r="F169" s="45" t="str">
        <f t="shared" si="32"/>
        <v/>
      </c>
      <c r="G169" s="82"/>
      <c r="H169" s="45" t="str">
        <f t="shared" si="33"/>
        <v/>
      </c>
      <c r="I169" s="45" t="str">
        <f t="shared" si="34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5"/>
        <v/>
      </c>
      <c r="P169" s="40" t="str">
        <f t="shared" si="36"/>
        <v/>
      </c>
      <c r="Q169" s="40" t="str">
        <f t="shared" si="37"/>
        <v/>
      </c>
      <c r="R169" s="40" t="str">
        <f t="shared" si="38"/>
        <v/>
      </c>
      <c r="S169" s="40" t="str">
        <f t="shared" si="39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31"/>
        <v/>
      </c>
      <c r="E170" s="50"/>
      <c r="F170" s="45" t="str">
        <f t="shared" si="32"/>
        <v/>
      </c>
      <c r="G170" s="82"/>
      <c r="H170" s="45" t="str">
        <f t="shared" si="33"/>
        <v/>
      </c>
      <c r="I170" s="45" t="str">
        <f t="shared" si="34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5"/>
        <v/>
      </c>
      <c r="P170" s="40" t="str">
        <f t="shared" si="36"/>
        <v/>
      </c>
      <c r="Q170" s="40" t="str">
        <f t="shared" si="37"/>
        <v/>
      </c>
      <c r="R170" s="40" t="str">
        <f t="shared" si="38"/>
        <v/>
      </c>
      <c r="S170" s="40" t="str">
        <f t="shared" si="39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31"/>
        <v/>
      </c>
      <c r="E171" s="50"/>
      <c r="F171" s="45" t="str">
        <f t="shared" si="32"/>
        <v/>
      </c>
      <c r="G171" s="82"/>
      <c r="H171" s="45" t="str">
        <f t="shared" si="33"/>
        <v/>
      </c>
      <c r="I171" s="45" t="str">
        <f t="shared" si="34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5"/>
        <v/>
      </c>
      <c r="P171" s="40" t="str">
        <f t="shared" si="36"/>
        <v/>
      </c>
      <c r="Q171" s="40" t="str">
        <f t="shared" si="37"/>
        <v/>
      </c>
      <c r="R171" s="40" t="str">
        <f t="shared" si="38"/>
        <v/>
      </c>
      <c r="S171" s="40" t="str">
        <f t="shared" si="39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31"/>
        <v/>
      </c>
      <c r="E172" s="50"/>
      <c r="F172" s="45" t="str">
        <f t="shared" si="32"/>
        <v/>
      </c>
      <c r="G172" s="82"/>
      <c r="H172" s="45" t="str">
        <f t="shared" si="33"/>
        <v/>
      </c>
      <c r="I172" s="45" t="str">
        <f t="shared" si="34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5"/>
        <v/>
      </c>
      <c r="P172" s="40" t="str">
        <f t="shared" si="36"/>
        <v/>
      </c>
      <c r="Q172" s="40" t="str">
        <f t="shared" si="37"/>
        <v/>
      </c>
      <c r="R172" s="40" t="str">
        <f t="shared" si="38"/>
        <v/>
      </c>
      <c r="S172" s="40" t="str">
        <f t="shared" si="39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31"/>
        <v/>
      </c>
      <c r="E173" s="50"/>
      <c r="F173" s="45" t="str">
        <f t="shared" si="32"/>
        <v/>
      </c>
      <c r="G173" s="82"/>
      <c r="H173" s="45" t="str">
        <f t="shared" si="33"/>
        <v/>
      </c>
      <c r="I173" s="45" t="str">
        <f t="shared" si="34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5"/>
        <v/>
      </c>
      <c r="P173" s="40" t="str">
        <f t="shared" si="36"/>
        <v/>
      </c>
      <c r="Q173" s="40" t="str">
        <f t="shared" si="37"/>
        <v/>
      </c>
      <c r="R173" s="40" t="str">
        <f t="shared" si="38"/>
        <v/>
      </c>
      <c r="S173" s="40" t="str">
        <f t="shared" si="39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31"/>
        <v/>
      </c>
      <c r="E174" s="50"/>
      <c r="F174" s="45" t="str">
        <f t="shared" si="32"/>
        <v/>
      </c>
      <c r="G174" s="82"/>
      <c r="H174" s="45" t="str">
        <f t="shared" si="33"/>
        <v/>
      </c>
      <c r="I174" s="45" t="str">
        <f t="shared" si="34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5"/>
        <v/>
      </c>
      <c r="P174" s="40" t="str">
        <f t="shared" si="36"/>
        <v/>
      </c>
      <c r="Q174" s="40" t="str">
        <f t="shared" si="37"/>
        <v/>
      </c>
      <c r="R174" s="40" t="str">
        <f t="shared" si="38"/>
        <v/>
      </c>
      <c r="S174" s="40" t="str">
        <f t="shared" si="39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31"/>
        <v/>
      </c>
      <c r="E175" s="50"/>
      <c r="F175" s="45" t="str">
        <f t="shared" si="32"/>
        <v/>
      </c>
      <c r="G175" s="82"/>
      <c r="H175" s="45" t="str">
        <f t="shared" si="33"/>
        <v/>
      </c>
      <c r="I175" s="45" t="str">
        <f t="shared" si="34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5"/>
        <v/>
      </c>
      <c r="P175" s="40" t="str">
        <f t="shared" si="36"/>
        <v/>
      </c>
      <c r="Q175" s="40" t="str">
        <f t="shared" si="37"/>
        <v/>
      </c>
      <c r="R175" s="40" t="str">
        <f t="shared" si="38"/>
        <v/>
      </c>
      <c r="S175" s="40" t="str">
        <f t="shared" si="39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31"/>
        <v/>
      </c>
      <c r="E176" s="50"/>
      <c r="F176" s="45" t="str">
        <f t="shared" si="32"/>
        <v/>
      </c>
      <c r="G176" s="82"/>
      <c r="H176" s="45" t="str">
        <f t="shared" si="33"/>
        <v/>
      </c>
      <c r="I176" s="45" t="str">
        <f t="shared" si="34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5"/>
        <v/>
      </c>
      <c r="P176" s="40" t="str">
        <f t="shared" si="36"/>
        <v/>
      </c>
      <c r="Q176" s="40" t="str">
        <f t="shared" si="37"/>
        <v/>
      </c>
      <c r="R176" s="40" t="str">
        <f t="shared" si="38"/>
        <v/>
      </c>
      <c r="S176" s="40" t="str">
        <f t="shared" si="39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31"/>
        <v/>
      </c>
      <c r="E177" s="50"/>
      <c r="F177" s="45" t="str">
        <f t="shared" si="32"/>
        <v/>
      </c>
      <c r="G177" s="82"/>
      <c r="H177" s="45" t="str">
        <f t="shared" si="33"/>
        <v/>
      </c>
      <c r="I177" s="45" t="str">
        <f t="shared" si="34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5"/>
        <v/>
      </c>
      <c r="P177" s="40" t="str">
        <f t="shared" si="36"/>
        <v/>
      </c>
      <c r="Q177" s="40" t="str">
        <f t="shared" si="37"/>
        <v/>
      </c>
      <c r="R177" s="40" t="str">
        <f t="shared" si="38"/>
        <v/>
      </c>
      <c r="S177" s="40" t="str">
        <f t="shared" si="39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31"/>
        <v/>
      </c>
      <c r="E178" s="50"/>
      <c r="F178" s="45" t="str">
        <f t="shared" si="32"/>
        <v/>
      </c>
      <c r="G178" s="82"/>
      <c r="H178" s="45" t="str">
        <f t="shared" si="33"/>
        <v/>
      </c>
      <c r="I178" s="45" t="str">
        <f t="shared" si="34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5"/>
        <v/>
      </c>
      <c r="P178" s="40" t="str">
        <f t="shared" si="36"/>
        <v/>
      </c>
      <c r="Q178" s="40" t="str">
        <f t="shared" si="37"/>
        <v/>
      </c>
      <c r="R178" s="40" t="str">
        <f t="shared" si="38"/>
        <v/>
      </c>
      <c r="S178" s="40" t="str">
        <f t="shared" si="39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31"/>
        <v/>
      </c>
      <c r="E179" s="50"/>
      <c r="F179" s="45" t="str">
        <f t="shared" si="32"/>
        <v/>
      </c>
      <c r="G179" s="82"/>
      <c r="H179" s="45" t="str">
        <f t="shared" si="33"/>
        <v/>
      </c>
      <c r="I179" s="45" t="str">
        <f t="shared" si="34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5"/>
        <v/>
      </c>
      <c r="P179" s="40" t="str">
        <f t="shared" si="36"/>
        <v/>
      </c>
      <c r="Q179" s="40" t="str">
        <f t="shared" si="37"/>
        <v/>
      </c>
      <c r="R179" s="40" t="str">
        <f t="shared" si="38"/>
        <v/>
      </c>
      <c r="S179" s="40" t="str">
        <f t="shared" si="39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31"/>
        <v/>
      </c>
      <c r="E180" s="50"/>
      <c r="F180" s="45" t="str">
        <f t="shared" si="32"/>
        <v/>
      </c>
      <c r="G180" s="82"/>
      <c r="H180" s="45" t="str">
        <f t="shared" si="33"/>
        <v/>
      </c>
      <c r="I180" s="45" t="str">
        <f t="shared" si="34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5"/>
        <v/>
      </c>
      <c r="P180" s="40" t="str">
        <f t="shared" si="36"/>
        <v/>
      </c>
      <c r="Q180" s="40" t="str">
        <f t="shared" si="37"/>
        <v/>
      </c>
      <c r="R180" s="40" t="str">
        <f t="shared" si="38"/>
        <v/>
      </c>
      <c r="S180" s="40" t="str">
        <f t="shared" si="39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31"/>
        <v/>
      </c>
      <c r="E181" s="50"/>
      <c r="F181" s="45" t="str">
        <f t="shared" si="32"/>
        <v/>
      </c>
      <c r="G181" s="82"/>
      <c r="H181" s="45" t="str">
        <f t="shared" si="33"/>
        <v/>
      </c>
      <c r="I181" s="45" t="str">
        <f t="shared" si="34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5"/>
        <v/>
      </c>
      <c r="P181" s="40" t="str">
        <f t="shared" si="36"/>
        <v/>
      </c>
      <c r="Q181" s="40" t="str">
        <f t="shared" si="37"/>
        <v/>
      </c>
      <c r="R181" s="40" t="str">
        <f t="shared" si="38"/>
        <v/>
      </c>
      <c r="S181" s="40" t="str">
        <f t="shared" si="39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31"/>
        <v/>
      </c>
      <c r="E182" s="50"/>
      <c r="F182" s="45" t="str">
        <f t="shared" si="32"/>
        <v/>
      </c>
      <c r="G182" s="82"/>
      <c r="H182" s="45" t="str">
        <f t="shared" si="33"/>
        <v/>
      </c>
      <c r="I182" s="45" t="str">
        <f t="shared" si="34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5"/>
        <v/>
      </c>
      <c r="P182" s="40" t="str">
        <f t="shared" si="36"/>
        <v/>
      </c>
      <c r="Q182" s="40" t="str">
        <f t="shared" si="37"/>
        <v/>
      </c>
      <c r="R182" s="40" t="str">
        <f t="shared" si="38"/>
        <v/>
      </c>
      <c r="S182" s="40" t="str">
        <f t="shared" si="39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31"/>
        <v/>
      </c>
      <c r="E183" s="50"/>
      <c r="F183" s="45" t="str">
        <f t="shared" si="32"/>
        <v/>
      </c>
      <c r="G183" s="82"/>
      <c r="H183" s="45" t="str">
        <f t="shared" si="33"/>
        <v/>
      </c>
      <c r="I183" s="45" t="str">
        <f t="shared" si="34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5"/>
        <v/>
      </c>
      <c r="P183" s="40" t="str">
        <f t="shared" si="36"/>
        <v/>
      </c>
      <c r="Q183" s="40" t="str">
        <f t="shared" si="37"/>
        <v/>
      </c>
      <c r="R183" s="40" t="str">
        <f t="shared" si="38"/>
        <v/>
      </c>
      <c r="S183" s="40" t="str">
        <f t="shared" si="39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31"/>
        <v/>
      </c>
      <c r="E184" s="50"/>
      <c r="F184" s="45" t="str">
        <f t="shared" si="32"/>
        <v/>
      </c>
      <c r="G184" s="82"/>
      <c r="H184" s="45" t="str">
        <f t="shared" si="33"/>
        <v/>
      </c>
      <c r="I184" s="45" t="str">
        <f t="shared" si="34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5"/>
        <v/>
      </c>
      <c r="P184" s="40" t="str">
        <f t="shared" si="36"/>
        <v/>
      </c>
      <c r="Q184" s="40" t="str">
        <f t="shared" si="37"/>
        <v/>
      </c>
      <c r="R184" s="40" t="str">
        <f t="shared" si="38"/>
        <v/>
      </c>
      <c r="S184" s="40" t="str">
        <f t="shared" si="39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31"/>
        <v/>
      </c>
      <c r="E185" s="50"/>
      <c r="F185" s="45" t="str">
        <f t="shared" si="32"/>
        <v/>
      </c>
      <c r="G185" s="82"/>
      <c r="H185" s="45" t="str">
        <f t="shared" si="33"/>
        <v/>
      </c>
      <c r="I185" s="45" t="str">
        <f t="shared" si="34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5"/>
        <v/>
      </c>
      <c r="P185" s="40" t="str">
        <f t="shared" si="36"/>
        <v/>
      </c>
      <c r="Q185" s="40" t="str">
        <f t="shared" si="37"/>
        <v/>
      </c>
      <c r="R185" s="40" t="str">
        <f t="shared" si="38"/>
        <v/>
      </c>
      <c r="S185" s="40" t="str">
        <f t="shared" si="39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31"/>
        <v/>
      </c>
      <c r="E186" s="50"/>
      <c r="F186" s="45" t="str">
        <f t="shared" si="32"/>
        <v/>
      </c>
      <c r="G186" s="82"/>
      <c r="H186" s="45" t="str">
        <f t="shared" si="33"/>
        <v/>
      </c>
      <c r="I186" s="45" t="str">
        <f t="shared" si="34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5"/>
        <v/>
      </c>
      <c r="P186" s="40" t="str">
        <f t="shared" si="36"/>
        <v/>
      </c>
      <c r="Q186" s="40" t="str">
        <f t="shared" si="37"/>
        <v/>
      </c>
      <c r="R186" s="40" t="str">
        <f t="shared" si="38"/>
        <v/>
      </c>
      <c r="S186" s="40" t="str">
        <f t="shared" si="39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31"/>
        <v/>
      </c>
      <c r="E187" s="50"/>
      <c r="F187" s="45" t="str">
        <f t="shared" si="32"/>
        <v/>
      </c>
      <c r="G187" s="82"/>
      <c r="H187" s="45" t="str">
        <f t="shared" si="33"/>
        <v/>
      </c>
      <c r="I187" s="45" t="str">
        <f t="shared" si="34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5"/>
        <v/>
      </c>
      <c r="P187" s="40" t="str">
        <f t="shared" si="36"/>
        <v/>
      </c>
      <c r="Q187" s="40" t="str">
        <f t="shared" si="37"/>
        <v/>
      </c>
      <c r="R187" s="40" t="str">
        <f t="shared" si="38"/>
        <v/>
      </c>
      <c r="S187" s="40" t="str">
        <f t="shared" si="39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31"/>
        <v/>
      </c>
      <c r="E188" s="50"/>
      <c r="F188" s="45" t="str">
        <f t="shared" si="32"/>
        <v/>
      </c>
      <c r="G188" s="82"/>
      <c r="H188" s="45" t="str">
        <f t="shared" si="33"/>
        <v/>
      </c>
      <c r="I188" s="45" t="str">
        <f t="shared" si="34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5"/>
        <v/>
      </c>
      <c r="P188" s="40" t="str">
        <f t="shared" si="36"/>
        <v/>
      </c>
      <c r="Q188" s="40" t="str">
        <f t="shared" si="37"/>
        <v/>
      </c>
      <c r="R188" s="40" t="str">
        <f t="shared" si="38"/>
        <v/>
      </c>
      <c r="S188" s="40" t="str">
        <f t="shared" si="39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31"/>
        <v/>
      </c>
      <c r="E189" s="50"/>
      <c r="F189" s="45" t="str">
        <f t="shared" si="32"/>
        <v/>
      </c>
      <c r="G189" s="82"/>
      <c r="H189" s="45" t="str">
        <f t="shared" si="33"/>
        <v/>
      </c>
      <c r="I189" s="45" t="str">
        <f t="shared" si="34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5"/>
        <v/>
      </c>
      <c r="P189" s="40" t="str">
        <f t="shared" si="36"/>
        <v/>
      </c>
      <c r="Q189" s="40" t="str">
        <f t="shared" si="37"/>
        <v/>
      </c>
      <c r="R189" s="40" t="str">
        <f t="shared" si="38"/>
        <v/>
      </c>
      <c r="S189" s="40" t="str">
        <f t="shared" si="39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31"/>
        <v/>
      </c>
      <c r="E190" s="50"/>
      <c r="F190" s="45" t="str">
        <f t="shared" si="32"/>
        <v/>
      </c>
      <c r="G190" s="82"/>
      <c r="H190" s="45" t="str">
        <f t="shared" si="33"/>
        <v/>
      </c>
      <c r="I190" s="45" t="str">
        <f t="shared" si="34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5"/>
        <v/>
      </c>
      <c r="P190" s="40" t="str">
        <f t="shared" si="36"/>
        <v/>
      </c>
      <c r="Q190" s="40" t="str">
        <f t="shared" si="37"/>
        <v/>
      </c>
      <c r="R190" s="40" t="str">
        <f t="shared" si="38"/>
        <v/>
      </c>
      <c r="S190" s="40" t="str">
        <f t="shared" si="39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31"/>
        <v/>
      </c>
      <c r="E191" s="50"/>
      <c r="F191" s="45" t="str">
        <f t="shared" si="32"/>
        <v/>
      </c>
      <c r="G191" s="82"/>
      <c r="H191" s="45" t="str">
        <f t="shared" si="33"/>
        <v/>
      </c>
      <c r="I191" s="45" t="str">
        <f t="shared" si="34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5"/>
        <v/>
      </c>
      <c r="P191" s="40" t="str">
        <f t="shared" si="36"/>
        <v/>
      </c>
      <c r="Q191" s="40" t="str">
        <f t="shared" si="37"/>
        <v/>
      </c>
      <c r="R191" s="40" t="str">
        <f t="shared" si="38"/>
        <v/>
      </c>
      <c r="S191" s="40" t="str">
        <f t="shared" si="39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31"/>
        <v/>
      </c>
      <c r="E192" s="50"/>
      <c r="F192" s="45" t="str">
        <f t="shared" si="32"/>
        <v/>
      </c>
      <c r="G192" s="82"/>
      <c r="H192" s="45" t="str">
        <f t="shared" si="33"/>
        <v/>
      </c>
      <c r="I192" s="45" t="str">
        <f t="shared" si="34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5"/>
        <v/>
      </c>
      <c r="P192" s="40" t="str">
        <f t="shared" si="36"/>
        <v/>
      </c>
      <c r="Q192" s="40" t="str">
        <f t="shared" si="37"/>
        <v/>
      </c>
      <c r="R192" s="40" t="str">
        <f t="shared" si="38"/>
        <v/>
      </c>
      <c r="S192" s="40" t="str">
        <f t="shared" si="39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31"/>
        <v/>
      </c>
      <c r="E193" s="50"/>
      <c r="F193" s="45" t="str">
        <f t="shared" si="32"/>
        <v/>
      </c>
      <c r="G193" s="82"/>
      <c r="H193" s="45" t="str">
        <f t="shared" si="33"/>
        <v/>
      </c>
      <c r="I193" s="45" t="str">
        <f t="shared" si="34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5"/>
        <v/>
      </c>
      <c r="P193" s="40" t="str">
        <f t="shared" si="36"/>
        <v/>
      </c>
      <c r="Q193" s="40" t="str">
        <f t="shared" si="37"/>
        <v/>
      </c>
      <c r="R193" s="40" t="str">
        <f t="shared" si="38"/>
        <v/>
      </c>
      <c r="S193" s="40" t="str">
        <f t="shared" si="39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31"/>
        <v/>
      </c>
      <c r="E194" s="50"/>
      <c r="F194" s="45" t="str">
        <f t="shared" si="32"/>
        <v/>
      </c>
      <c r="G194" s="82"/>
      <c r="H194" s="45" t="str">
        <f t="shared" si="33"/>
        <v/>
      </c>
      <c r="I194" s="45" t="str">
        <f t="shared" si="34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5"/>
        <v/>
      </c>
      <c r="P194" s="40" t="str">
        <f t="shared" si="36"/>
        <v/>
      </c>
      <c r="Q194" s="40" t="str">
        <f t="shared" si="37"/>
        <v/>
      </c>
      <c r="R194" s="40" t="str">
        <f t="shared" si="38"/>
        <v/>
      </c>
      <c r="S194" s="40" t="str">
        <f t="shared" si="39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40">IFERROR(VLOOKUP(C195,$T$6:$U$24,2,FALSE),"")</f>
        <v/>
      </c>
      <c r="E195" s="50"/>
      <c r="F195" s="45" t="str">
        <f t="shared" si="32"/>
        <v/>
      </c>
      <c r="G195" s="82"/>
      <c r="H195" s="45" t="str">
        <f t="shared" si="33"/>
        <v/>
      </c>
      <c r="I195" s="45" t="str">
        <f t="shared" si="34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5"/>
        <v/>
      </c>
      <c r="P195" s="40" t="str">
        <f t="shared" si="36"/>
        <v/>
      </c>
      <c r="Q195" s="40" t="str">
        <f t="shared" si="37"/>
        <v/>
      </c>
      <c r="R195" s="40" t="str">
        <f t="shared" si="38"/>
        <v/>
      </c>
      <c r="S195" s="40" t="str">
        <f t="shared" si="39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40"/>
        <v/>
      </c>
      <c r="E196" s="50"/>
      <c r="F196" s="45" t="str">
        <f t="shared" ref="F196:F259" si="41">IFERROR(VLOOKUP(E196,$W$5:$Y$129,2,FALSE),"")</f>
        <v/>
      </c>
      <c r="G196" s="82"/>
      <c r="H196" s="45" t="str">
        <f t="shared" ref="H196:H259" si="42">IFERROR(VLOOKUP(G196,$AC$6:$AD$344,2,FALSE),"")</f>
        <v/>
      </c>
      <c r="I196" s="45" t="str">
        <f t="shared" ref="I196:I259" si="43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4">LEFT(E196,3)</f>
        <v/>
      </c>
      <c r="P196" s="40" t="str">
        <f t="shared" ref="P196:P259" si="45">LEFT(E196,2)</f>
        <v/>
      </c>
      <c r="Q196" s="40" t="str">
        <f t="shared" ref="Q196:Q259" si="46">LEFT(C196,3)</f>
        <v/>
      </c>
      <c r="R196" s="40" t="str">
        <f t="shared" ref="R196:R259" si="47">MID(I196,2,2)</f>
        <v/>
      </c>
      <c r="S196" s="40" t="str">
        <f t="shared" ref="S196:S259" si="48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40"/>
        <v/>
      </c>
      <c r="E197" s="50"/>
      <c r="F197" s="45" t="str">
        <f t="shared" si="41"/>
        <v/>
      </c>
      <c r="G197" s="82"/>
      <c r="H197" s="45" t="str">
        <f t="shared" si="42"/>
        <v/>
      </c>
      <c r="I197" s="45" t="str">
        <f t="shared" si="43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4"/>
        <v/>
      </c>
      <c r="P197" s="40" t="str">
        <f t="shared" si="45"/>
        <v/>
      </c>
      <c r="Q197" s="40" t="str">
        <f t="shared" si="46"/>
        <v/>
      </c>
      <c r="R197" s="40" t="str">
        <f t="shared" si="47"/>
        <v/>
      </c>
      <c r="S197" s="40" t="str">
        <f t="shared" si="48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40"/>
        <v/>
      </c>
      <c r="E198" s="50"/>
      <c r="F198" s="45" t="str">
        <f t="shared" si="41"/>
        <v/>
      </c>
      <c r="G198" s="82"/>
      <c r="H198" s="45" t="str">
        <f t="shared" si="42"/>
        <v/>
      </c>
      <c r="I198" s="45" t="str">
        <f t="shared" si="43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4"/>
        <v/>
      </c>
      <c r="P198" s="40" t="str">
        <f t="shared" si="45"/>
        <v/>
      </c>
      <c r="Q198" s="40" t="str">
        <f t="shared" si="46"/>
        <v/>
      </c>
      <c r="R198" s="40" t="str">
        <f t="shared" si="47"/>
        <v/>
      </c>
      <c r="S198" s="40" t="str">
        <f t="shared" si="48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40"/>
        <v/>
      </c>
      <c r="E199" s="50"/>
      <c r="F199" s="45" t="str">
        <f t="shared" si="41"/>
        <v/>
      </c>
      <c r="G199" s="82"/>
      <c r="H199" s="45" t="str">
        <f t="shared" si="42"/>
        <v/>
      </c>
      <c r="I199" s="45" t="str">
        <f t="shared" si="43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4"/>
        <v/>
      </c>
      <c r="P199" s="40" t="str">
        <f t="shared" si="45"/>
        <v/>
      </c>
      <c r="Q199" s="40" t="str">
        <f t="shared" si="46"/>
        <v/>
      </c>
      <c r="R199" s="40" t="str">
        <f t="shared" si="47"/>
        <v/>
      </c>
      <c r="S199" s="40" t="str">
        <f t="shared" si="48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40"/>
        <v/>
      </c>
      <c r="E200" s="50"/>
      <c r="F200" s="45" t="str">
        <f t="shared" si="41"/>
        <v/>
      </c>
      <c r="G200" s="82"/>
      <c r="H200" s="45" t="str">
        <f t="shared" si="42"/>
        <v/>
      </c>
      <c r="I200" s="45" t="str">
        <f t="shared" si="43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4"/>
        <v/>
      </c>
      <c r="P200" s="40" t="str">
        <f t="shared" si="45"/>
        <v/>
      </c>
      <c r="Q200" s="40" t="str">
        <f t="shared" si="46"/>
        <v/>
      </c>
      <c r="R200" s="40" t="str">
        <f t="shared" si="47"/>
        <v/>
      </c>
      <c r="S200" s="40" t="str">
        <f t="shared" si="48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40"/>
        <v/>
      </c>
      <c r="E201" s="50"/>
      <c r="F201" s="45" t="str">
        <f t="shared" si="41"/>
        <v/>
      </c>
      <c r="G201" s="82"/>
      <c r="H201" s="45" t="str">
        <f t="shared" si="42"/>
        <v/>
      </c>
      <c r="I201" s="45" t="str">
        <f t="shared" si="43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4"/>
        <v/>
      </c>
      <c r="P201" s="40" t="str">
        <f t="shared" si="45"/>
        <v/>
      </c>
      <c r="Q201" s="40" t="str">
        <f t="shared" si="46"/>
        <v/>
      </c>
      <c r="R201" s="40" t="str">
        <f t="shared" si="47"/>
        <v/>
      </c>
      <c r="S201" s="40" t="str">
        <f t="shared" si="48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40"/>
        <v/>
      </c>
      <c r="E202" s="50"/>
      <c r="F202" s="45" t="str">
        <f t="shared" si="41"/>
        <v/>
      </c>
      <c r="G202" s="82"/>
      <c r="H202" s="45" t="str">
        <f t="shared" si="42"/>
        <v/>
      </c>
      <c r="I202" s="45" t="str">
        <f t="shared" si="43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4"/>
        <v/>
      </c>
      <c r="P202" s="40" t="str">
        <f t="shared" si="45"/>
        <v/>
      </c>
      <c r="Q202" s="40" t="str">
        <f t="shared" si="46"/>
        <v/>
      </c>
      <c r="R202" s="40" t="str">
        <f t="shared" si="47"/>
        <v/>
      </c>
      <c r="S202" s="40" t="str">
        <f t="shared" si="48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40"/>
        <v/>
      </c>
      <c r="E203" s="50"/>
      <c r="F203" s="45" t="str">
        <f t="shared" si="41"/>
        <v/>
      </c>
      <c r="G203" s="82"/>
      <c r="H203" s="45" t="str">
        <f t="shared" si="42"/>
        <v/>
      </c>
      <c r="I203" s="45" t="str">
        <f t="shared" si="43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4"/>
        <v/>
      </c>
      <c r="P203" s="40" t="str">
        <f t="shared" si="45"/>
        <v/>
      </c>
      <c r="Q203" s="40" t="str">
        <f t="shared" si="46"/>
        <v/>
      </c>
      <c r="R203" s="40" t="str">
        <f t="shared" si="47"/>
        <v/>
      </c>
      <c r="S203" s="40" t="str">
        <f t="shared" si="48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40"/>
        <v/>
      </c>
      <c r="E204" s="50"/>
      <c r="F204" s="45" t="str">
        <f t="shared" si="41"/>
        <v/>
      </c>
      <c r="G204" s="82"/>
      <c r="H204" s="45" t="str">
        <f t="shared" si="42"/>
        <v/>
      </c>
      <c r="I204" s="45" t="str">
        <f t="shared" si="43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4"/>
        <v/>
      </c>
      <c r="P204" s="40" t="str">
        <f t="shared" si="45"/>
        <v/>
      </c>
      <c r="Q204" s="40" t="str">
        <f t="shared" si="46"/>
        <v/>
      </c>
      <c r="R204" s="40" t="str">
        <f t="shared" si="47"/>
        <v/>
      </c>
      <c r="S204" s="40" t="str">
        <f t="shared" si="48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40"/>
        <v/>
      </c>
      <c r="E205" s="50"/>
      <c r="F205" s="45" t="str">
        <f t="shared" si="41"/>
        <v/>
      </c>
      <c r="G205" s="82"/>
      <c r="H205" s="45" t="str">
        <f t="shared" si="42"/>
        <v/>
      </c>
      <c r="I205" s="45" t="str">
        <f t="shared" si="43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4"/>
        <v/>
      </c>
      <c r="P205" s="40" t="str">
        <f t="shared" si="45"/>
        <v/>
      </c>
      <c r="Q205" s="40" t="str">
        <f t="shared" si="46"/>
        <v/>
      </c>
      <c r="R205" s="40" t="str">
        <f t="shared" si="47"/>
        <v/>
      </c>
      <c r="S205" s="40" t="str">
        <f t="shared" si="48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40"/>
        <v/>
      </c>
      <c r="E206" s="50"/>
      <c r="F206" s="45" t="str">
        <f t="shared" si="41"/>
        <v/>
      </c>
      <c r="G206" s="82"/>
      <c r="H206" s="45" t="str">
        <f t="shared" si="42"/>
        <v/>
      </c>
      <c r="I206" s="45" t="str">
        <f t="shared" si="43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4"/>
        <v/>
      </c>
      <c r="P206" s="40" t="str">
        <f t="shared" si="45"/>
        <v/>
      </c>
      <c r="Q206" s="40" t="str">
        <f t="shared" si="46"/>
        <v/>
      </c>
      <c r="R206" s="40" t="str">
        <f t="shared" si="47"/>
        <v/>
      </c>
      <c r="S206" s="40" t="str">
        <f t="shared" si="48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40"/>
        <v/>
      </c>
      <c r="E207" s="50"/>
      <c r="F207" s="45" t="str">
        <f t="shared" si="41"/>
        <v/>
      </c>
      <c r="G207" s="82"/>
      <c r="H207" s="45" t="str">
        <f t="shared" si="42"/>
        <v/>
      </c>
      <c r="I207" s="45" t="str">
        <f t="shared" si="43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4"/>
        <v/>
      </c>
      <c r="P207" s="40" t="str">
        <f t="shared" si="45"/>
        <v/>
      </c>
      <c r="Q207" s="40" t="str">
        <f t="shared" si="46"/>
        <v/>
      </c>
      <c r="R207" s="40" t="str">
        <f t="shared" si="47"/>
        <v/>
      </c>
      <c r="S207" s="40" t="str">
        <f t="shared" si="48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40"/>
        <v/>
      </c>
      <c r="E208" s="50"/>
      <c r="F208" s="45" t="str">
        <f t="shared" si="41"/>
        <v/>
      </c>
      <c r="G208" s="82"/>
      <c r="H208" s="45" t="str">
        <f t="shared" si="42"/>
        <v/>
      </c>
      <c r="I208" s="45" t="str">
        <f t="shared" si="43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4"/>
        <v/>
      </c>
      <c r="P208" s="40" t="str">
        <f t="shared" si="45"/>
        <v/>
      </c>
      <c r="Q208" s="40" t="str">
        <f t="shared" si="46"/>
        <v/>
      </c>
      <c r="R208" s="40" t="str">
        <f t="shared" si="47"/>
        <v/>
      </c>
      <c r="S208" s="40" t="str">
        <f t="shared" si="48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40"/>
        <v/>
      </c>
      <c r="E209" s="50"/>
      <c r="F209" s="45" t="str">
        <f t="shared" si="41"/>
        <v/>
      </c>
      <c r="G209" s="82"/>
      <c r="H209" s="45" t="str">
        <f t="shared" si="42"/>
        <v/>
      </c>
      <c r="I209" s="45" t="str">
        <f t="shared" si="43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4"/>
        <v/>
      </c>
      <c r="P209" s="40" t="str">
        <f t="shared" si="45"/>
        <v/>
      </c>
      <c r="Q209" s="40" t="str">
        <f t="shared" si="46"/>
        <v/>
      </c>
      <c r="R209" s="40" t="str">
        <f t="shared" si="47"/>
        <v/>
      </c>
      <c r="S209" s="40" t="str">
        <f t="shared" si="48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40"/>
        <v/>
      </c>
      <c r="E210" s="50"/>
      <c r="F210" s="45" t="str">
        <f t="shared" si="41"/>
        <v/>
      </c>
      <c r="G210" s="82"/>
      <c r="H210" s="45" t="str">
        <f t="shared" si="42"/>
        <v/>
      </c>
      <c r="I210" s="45" t="str">
        <f t="shared" si="43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4"/>
        <v/>
      </c>
      <c r="P210" s="40" t="str">
        <f t="shared" si="45"/>
        <v/>
      </c>
      <c r="Q210" s="40" t="str">
        <f t="shared" si="46"/>
        <v/>
      </c>
      <c r="R210" s="40" t="str">
        <f t="shared" si="47"/>
        <v/>
      </c>
      <c r="S210" s="40" t="str">
        <f t="shared" si="48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40"/>
        <v/>
      </c>
      <c r="E211" s="50"/>
      <c r="F211" s="45" t="str">
        <f t="shared" si="41"/>
        <v/>
      </c>
      <c r="G211" s="82"/>
      <c r="H211" s="45" t="str">
        <f t="shared" si="42"/>
        <v/>
      </c>
      <c r="I211" s="45" t="str">
        <f t="shared" si="43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4"/>
        <v/>
      </c>
      <c r="P211" s="40" t="str">
        <f t="shared" si="45"/>
        <v/>
      </c>
      <c r="Q211" s="40" t="str">
        <f t="shared" si="46"/>
        <v/>
      </c>
      <c r="R211" s="40" t="str">
        <f t="shared" si="47"/>
        <v/>
      </c>
      <c r="S211" s="40" t="str">
        <f t="shared" si="48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40"/>
        <v/>
      </c>
      <c r="E212" s="50"/>
      <c r="F212" s="45" t="str">
        <f t="shared" si="41"/>
        <v/>
      </c>
      <c r="G212" s="82"/>
      <c r="H212" s="45" t="str">
        <f t="shared" si="42"/>
        <v/>
      </c>
      <c r="I212" s="45" t="str">
        <f t="shared" si="43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4"/>
        <v/>
      </c>
      <c r="P212" s="40" t="str">
        <f t="shared" si="45"/>
        <v/>
      </c>
      <c r="Q212" s="40" t="str">
        <f t="shared" si="46"/>
        <v/>
      </c>
      <c r="R212" s="40" t="str">
        <f t="shared" si="47"/>
        <v/>
      </c>
      <c r="S212" s="40" t="str">
        <f t="shared" si="48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40"/>
        <v/>
      </c>
      <c r="E213" s="50"/>
      <c r="F213" s="45" t="str">
        <f t="shared" si="41"/>
        <v/>
      </c>
      <c r="G213" s="82"/>
      <c r="H213" s="45" t="str">
        <f t="shared" si="42"/>
        <v/>
      </c>
      <c r="I213" s="45" t="str">
        <f t="shared" si="43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4"/>
        <v/>
      </c>
      <c r="P213" s="40" t="str">
        <f t="shared" si="45"/>
        <v/>
      </c>
      <c r="Q213" s="40" t="str">
        <f t="shared" si="46"/>
        <v/>
      </c>
      <c r="R213" s="40" t="str">
        <f t="shared" si="47"/>
        <v/>
      </c>
      <c r="S213" s="40" t="str">
        <f t="shared" si="48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40"/>
        <v/>
      </c>
      <c r="E214" s="50"/>
      <c r="F214" s="45" t="str">
        <f t="shared" si="41"/>
        <v/>
      </c>
      <c r="G214" s="82"/>
      <c r="H214" s="45" t="str">
        <f t="shared" si="42"/>
        <v/>
      </c>
      <c r="I214" s="45" t="str">
        <f t="shared" si="43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4"/>
        <v/>
      </c>
      <c r="P214" s="40" t="str">
        <f t="shared" si="45"/>
        <v/>
      </c>
      <c r="Q214" s="40" t="str">
        <f t="shared" si="46"/>
        <v/>
      </c>
      <c r="R214" s="40" t="str">
        <f t="shared" si="47"/>
        <v/>
      </c>
      <c r="S214" s="40" t="str">
        <f t="shared" si="48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40"/>
        <v/>
      </c>
      <c r="E215" s="50"/>
      <c r="F215" s="45" t="str">
        <f t="shared" si="41"/>
        <v/>
      </c>
      <c r="G215" s="82"/>
      <c r="H215" s="45" t="str">
        <f t="shared" si="42"/>
        <v/>
      </c>
      <c r="I215" s="45" t="str">
        <f t="shared" si="43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4"/>
        <v/>
      </c>
      <c r="P215" s="40" t="str">
        <f t="shared" si="45"/>
        <v/>
      </c>
      <c r="Q215" s="40" t="str">
        <f t="shared" si="46"/>
        <v/>
      </c>
      <c r="R215" s="40" t="str">
        <f t="shared" si="47"/>
        <v/>
      </c>
      <c r="S215" s="40" t="str">
        <f t="shared" si="48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40"/>
        <v/>
      </c>
      <c r="E216" s="50"/>
      <c r="F216" s="45" t="str">
        <f t="shared" si="41"/>
        <v/>
      </c>
      <c r="G216" s="82"/>
      <c r="H216" s="45" t="str">
        <f t="shared" si="42"/>
        <v/>
      </c>
      <c r="I216" s="45" t="str">
        <f t="shared" si="43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4"/>
        <v/>
      </c>
      <c r="P216" s="40" t="str">
        <f t="shared" si="45"/>
        <v/>
      </c>
      <c r="Q216" s="40" t="str">
        <f t="shared" si="46"/>
        <v/>
      </c>
      <c r="R216" s="40" t="str">
        <f t="shared" si="47"/>
        <v/>
      </c>
      <c r="S216" s="40" t="str">
        <f t="shared" si="48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40"/>
        <v/>
      </c>
      <c r="E217" s="50"/>
      <c r="F217" s="45" t="str">
        <f t="shared" si="41"/>
        <v/>
      </c>
      <c r="G217" s="82"/>
      <c r="H217" s="45" t="str">
        <f t="shared" si="42"/>
        <v/>
      </c>
      <c r="I217" s="45" t="str">
        <f t="shared" si="43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4"/>
        <v/>
      </c>
      <c r="P217" s="40" t="str">
        <f t="shared" si="45"/>
        <v/>
      </c>
      <c r="Q217" s="40" t="str">
        <f t="shared" si="46"/>
        <v/>
      </c>
      <c r="R217" s="40" t="str">
        <f t="shared" si="47"/>
        <v/>
      </c>
      <c r="S217" s="40" t="str">
        <f t="shared" si="48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40"/>
        <v/>
      </c>
      <c r="E218" s="50"/>
      <c r="F218" s="45" t="str">
        <f t="shared" si="41"/>
        <v/>
      </c>
      <c r="G218" s="82"/>
      <c r="H218" s="45" t="str">
        <f t="shared" si="42"/>
        <v/>
      </c>
      <c r="I218" s="45" t="str">
        <f t="shared" si="43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4"/>
        <v/>
      </c>
      <c r="P218" s="40" t="str">
        <f t="shared" si="45"/>
        <v/>
      </c>
      <c r="Q218" s="40" t="str">
        <f t="shared" si="46"/>
        <v/>
      </c>
      <c r="R218" s="40" t="str">
        <f t="shared" si="47"/>
        <v/>
      </c>
      <c r="S218" s="40" t="str">
        <f t="shared" si="48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40"/>
        <v/>
      </c>
      <c r="E219" s="50"/>
      <c r="F219" s="45" t="str">
        <f t="shared" si="41"/>
        <v/>
      </c>
      <c r="G219" s="82"/>
      <c r="H219" s="45" t="str">
        <f t="shared" si="42"/>
        <v/>
      </c>
      <c r="I219" s="45" t="str">
        <f t="shared" si="43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4"/>
        <v/>
      </c>
      <c r="P219" s="40" t="str">
        <f t="shared" si="45"/>
        <v/>
      </c>
      <c r="Q219" s="40" t="str">
        <f t="shared" si="46"/>
        <v/>
      </c>
      <c r="R219" s="40" t="str">
        <f t="shared" si="47"/>
        <v/>
      </c>
      <c r="S219" s="40" t="str">
        <f t="shared" si="48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40"/>
        <v/>
      </c>
      <c r="E220" s="50"/>
      <c r="F220" s="45" t="str">
        <f t="shared" si="41"/>
        <v/>
      </c>
      <c r="G220" s="82"/>
      <c r="H220" s="45" t="str">
        <f t="shared" si="42"/>
        <v/>
      </c>
      <c r="I220" s="45" t="str">
        <f t="shared" si="43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4"/>
        <v/>
      </c>
      <c r="P220" s="40" t="str">
        <f t="shared" si="45"/>
        <v/>
      </c>
      <c r="Q220" s="40" t="str">
        <f t="shared" si="46"/>
        <v/>
      </c>
      <c r="R220" s="40" t="str">
        <f t="shared" si="47"/>
        <v/>
      </c>
      <c r="S220" s="40" t="str">
        <f t="shared" si="48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40"/>
        <v/>
      </c>
      <c r="E221" s="50"/>
      <c r="F221" s="45" t="str">
        <f t="shared" si="41"/>
        <v/>
      </c>
      <c r="G221" s="82"/>
      <c r="H221" s="45" t="str">
        <f t="shared" si="42"/>
        <v/>
      </c>
      <c r="I221" s="45" t="str">
        <f t="shared" si="43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4"/>
        <v/>
      </c>
      <c r="P221" s="40" t="str">
        <f t="shared" si="45"/>
        <v/>
      </c>
      <c r="Q221" s="40" t="str">
        <f t="shared" si="46"/>
        <v/>
      </c>
      <c r="R221" s="40" t="str">
        <f t="shared" si="47"/>
        <v/>
      </c>
      <c r="S221" s="40" t="str">
        <f t="shared" si="48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40"/>
        <v/>
      </c>
      <c r="E222" s="50"/>
      <c r="F222" s="45" t="str">
        <f t="shared" si="41"/>
        <v/>
      </c>
      <c r="G222" s="82"/>
      <c r="H222" s="45" t="str">
        <f t="shared" si="42"/>
        <v/>
      </c>
      <c r="I222" s="45" t="str">
        <f t="shared" si="43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4"/>
        <v/>
      </c>
      <c r="P222" s="40" t="str">
        <f t="shared" si="45"/>
        <v/>
      </c>
      <c r="Q222" s="40" t="str">
        <f t="shared" si="46"/>
        <v/>
      </c>
      <c r="R222" s="40" t="str">
        <f t="shared" si="47"/>
        <v/>
      </c>
      <c r="S222" s="40" t="str">
        <f t="shared" si="48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40"/>
        <v/>
      </c>
      <c r="E223" s="50"/>
      <c r="F223" s="45" t="str">
        <f t="shared" si="41"/>
        <v/>
      </c>
      <c r="G223" s="82"/>
      <c r="H223" s="45" t="str">
        <f t="shared" si="42"/>
        <v/>
      </c>
      <c r="I223" s="45" t="str">
        <f t="shared" si="43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4"/>
        <v/>
      </c>
      <c r="P223" s="40" t="str">
        <f t="shared" si="45"/>
        <v/>
      </c>
      <c r="Q223" s="40" t="str">
        <f t="shared" si="46"/>
        <v/>
      </c>
      <c r="R223" s="40" t="str">
        <f t="shared" si="47"/>
        <v/>
      </c>
      <c r="S223" s="40" t="str">
        <f t="shared" si="48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40"/>
        <v/>
      </c>
      <c r="E224" s="50"/>
      <c r="F224" s="45" t="str">
        <f t="shared" si="41"/>
        <v/>
      </c>
      <c r="G224" s="82"/>
      <c r="H224" s="45" t="str">
        <f t="shared" si="42"/>
        <v/>
      </c>
      <c r="I224" s="45" t="str">
        <f t="shared" si="43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4"/>
        <v/>
      </c>
      <c r="P224" s="40" t="str">
        <f t="shared" si="45"/>
        <v/>
      </c>
      <c r="Q224" s="40" t="str">
        <f t="shared" si="46"/>
        <v/>
      </c>
      <c r="R224" s="40" t="str">
        <f t="shared" si="47"/>
        <v/>
      </c>
      <c r="S224" s="40" t="str">
        <f t="shared" si="48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40"/>
        <v/>
      </c>
      <c r="E225" s="50"/>
      <c r="F225" s="45" t="str">
        <f t="shared" si="41"/>
        <v/>
      </c>
      <c r="G225" s="82"/>
      <c r="H225" s="45" t="str">
        <f t="shared" si="42"/>
        <v/>
      </c>
      <c r="I225" s="45" t="str">
        <f t="shared" si="43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4"/>
        <v/>
      </c>
      <c r="P225" s="40" t="str">
        <f t="shared" si="45"/>
        <v/>
      </c>
      <c r="Q225" s="40" t="str">
        <f t="shared" si="46"/>
        <v/>
      </c>
      <c r="R225" s="40" t="str">
        <f t="shared" si="47"/>
        <v/>
      </c>
      <c r="S225" s="40" t="str">
        <f t="shared" si="48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40"/>
        <v/>
      </c>
      <c r="E226" s="50"/>
      <c r="F226" s="45" t="str">
        <f t="shared" si="41"/>
        <v/>
      </c>
      <c r="G226" s="82"/>
      <c r="H226" s="45" t="str">
        <f t="shared" si="42"/>
        <v/>
      </c>
      <c r="I226" s="45" t="str">
        <f t="shared" si="43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4"/>
        <v/>
      </c>
      <c r="P226" s="40" t="str">
        <f t="shared" si="45"/>
        <v/>
      </c>
      <c r="Q226" s="40" t="str">
        <f t="shared" si="46"/>
        <v/>
      </c>
      <c r="R226" s="40" t="str">
        <f t="shared" si="47"/>
        <v/>
      </c>
      <c r="S226" s="40" t="str">
        <f t="shared" si="48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40"/>
        <v/>
      </c>
      <c r="E227" s="50"/>
      <c r="F227" s="45" t="str">
        <f t="shared" si="41"/>
        <v/>
      </c>
      <c r="G227" s="82"/>
      <c r="H227" s="45" t="str">
        <f t="shared" si="42"/>
        <v/>
      </c>
      <c r="I227" s="45" t="str">
        <f t="shared" si="43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4"/>
        <v/>
      </c>
      <c r="P227" s="40" t="str">
        <f t="shared" si="45"/>
        <v/>
      </c>
      <c r="Q227" s="40" t="str">
        <f t="shared" si="46"/>
        <v/>
      </c>
      <c r="R227" s="40" t="str">
        <f t="shared" si="47"/>
        <v/>
      </c>
      <c r="S227" s="40" t="str">
        <f t="shared" si="48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40"/>
        <v/>
      </c>
      <c r="E228" s="50"/>
      <c r="F228" s="45" t="str">
        <f t="shared" si="41"/>
        <v/>
      </c>
      <c r="G228" s="82"/>
      <c r="H228" s="45" t="str">
        <f t="shared" si="42"/>
        <v/>
      </c>
      <c r="I228" s="45" t="str">
        <f t="shared" si="43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4"/>
        <v/>
      </c>
      <c r="P228" s="40" t="str">
        <f t="shared" si="45"/>
        <v/>
      </c>
      <c r="Q228" s="40" t="str">
        <f t="shared" si="46"/>
        <v/>
      </c>
      <c r="R228" s="40" t="str">
        <f t="shared" si="47"/>
        <v/>
      </c>
      <c r="S228" s="40" t="str">
        <f t="shared" si="48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40"/>
        <v/>
      </c>
      <c r="E229" s="50"/>
      <c r="F229" s="45" t="str">
        <f t="shared" si="41"/>
        <v/>
      </c>
      <c r="G229" s="82"/>
      <c r="H229" s="45" t="str">
        <f t="shared" si="42"/>
        <v/>
      </c>
      <c r="I229" s="45" t="str">
        <f t="shared" si="43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4"/>
        <v/>
      </c>
      <c r="P229" s="40" t="str">
        <f t="shared" si="45"/>
        <v/>
      </c>
      <c r="Q229" s="40" t="str">
        <f t="shared" si="46"/>
        <v/>
      </c>
      <c r="R229" s="40" t="str">
        <f t="shared" si="47"/>
        <v/>
      </c>
      <c r="S229" s="40" t="str">
        <f t="shared" si="48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40"/>
        <v/>
      </c>
      <c r="E230" s="50"/>
      <c r="F230" s="45" t="str">
        <f t="shared" si="41"/>
        <v/>
      </c>
      <c r="G230" s="82"/>
      <c r="H230" s="45" t="str">
        <f t="shared" si="42"/>
        <v/>
      </c>
      <c r="I230" s="45" t="str">
        <f t="shared" si="43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4"/>
        <v/>
      </c>
      <c r="P230" s="40" t="str">
        <f t="shared" si="45"/>
        <v/>
      </c>
      <c r="Q230" s="40" t="str">
        <f t="shared" si="46"/>
        <v/>
      </c>
      <c r="R230" s="40" t="str">
        <f t="shared" si="47"/>
        <v/>
      </c>
      <c r="S230" s="40" t="str">
        <f t="shared" si="48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40"/>
        <v/>
      </c>
      <c r="E231" s="50"/>
      <c r="F231" s="45" t="str">
        <f t="shared" si="41"/>
        <v/>
      </c>
      <c r="G231" s="82"/>
      <c r="H231" s="45" t="str">
        <f t="shared" si="42"/>
        <v/>
      </c>
      <c r="I231" s="45" t="str">
        <f t="shared" si="43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4"/>
        <v/>
      </c>
      <c r="P231" s="40" t="str">
        <f t="shared" si="45"/>
        <v/>
      </c>
      <c r="Q231" s="40" t="str">
        <f t="shared" si="46"/>
        <v/>
      </c>
      <c r="R231" s="40" t="str">
        <f t="shared" si="47"/>
        <v/>
      </c>
      <c r="S231" s="40" t="str">
        <f t="shared" si="48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40"/>
        <v/>
      </c>
      <c r="E232" s="50"/>
      <c r="F232" s="45" t="str">
        <f t="shared" si="41"/>
        <v/>
      </c>
      <c r="G232" s="82"/>
      <c r="H232" s="45" t="str">
        <f t="shared" si="42"/>
        <v/>
      </c>
      <c r="I232" s="45" t="str">
        <f t="shared" si="43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4"/>
        <v/>
      </c>
      <c r="P232" s="40" t="str">
        <f t="shared" si="45"/>
        <v/>
      </c>
      <c r="Q232" s="40" t="str">
        <f t="shared" si="46"/>
        <v/>
      </c>
      <c r="R232" s="40" t="str">
        <f t="shared" si="47"/>
        <v/>
      </c>
      <c r="S232" s="40" t="str">
        <f t="shared" si="48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40"/>
        <v/>
      </c>
      <c r="E233" s="50"/>
      <c r="F233" s="45" t="str">
        <f t="shared" si="41"/>
        <v/>
      </c>
      <c r="G233" s="82"/>
      <c r="H233" s="45" t="str">
        <f t="shared" si="42"/>
        <v/>
      </c>
      <c r="I233" s="45" t="str">
        <f t="shared" si="43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4"/>
        <v/>
      </c>
      <c r="P233" s="40" t="str">
        <f t="shared" si="45"/>
        <v/>
      </c>
      <c r="Q233" s="40" t="str">
        <f t="shared" si="46"/>
        <v/>
      </c>
      <c r="R233" s="40" t="str">
        <f t="shared" si="47"/>
        <v/>
      </c>
      <c r="S233" s="40" t="str">
        <f t="shared" si="48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40"/>
        <v/>
      </c>
      <c r="E234" s="50"/>
      <c r="F234" s="45" t="str">
        <f t="shared" si="41"/>
        <v/>
      </c>
      <c r="G234" s="82"/>
      <c r="H234" s="45" t="str">
        <f t="shared" si="42"/>
        <v/>
      </c>
      <c r="I234" s="45" t="str">
        <f t="shared" si="43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4"/>
        <v/>
      </c>
      <c r="P234" s="40" t="str">
        <f t="shared" si="45"/>
        <v/>
      </c>
      <c r="Q234" s="40" t="str">
        <f t="shared" si="46"/>
        <v/>
      </c>
      <c r="R234" s="40" t="str">
        <f t="shared" si="47"/>
        <v/>
      </c>
      <c r="S234" s="40" t="str">
        <f t="shared" si="48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40"/>
        <v/>
      </c>
      <c r="E235" s="50"/>
      <c r="F235" s="45" t="str">
        <f t="shared" si="41"/>
        <v/>
      </c>
      <c r="G235" s="82"/>
      <c r="H235" s="45" t="str">
        <f t="shared" si="42"/>
        <v/>
      </c>
      <c r="I235" s="45" t="str">
        <f t="shared" si="43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4"/>
        <v/>
      </c>
      <c r="P235" s="40" t="str">
        <f t="shared" si="45"/>
        <v/>
      </c>
      <c r="Q235" s="40" t="str">
        <f t="shared" si="46"/>
        <v/>
      </c>
      <c r="R235" s="40" t="str">
        <f t="shared" si="47"/>
        <v/>
      </c>
      <c r="S235" s="40" t="str">
        <f t="shared" si="48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40"/>
        <v/>
      </c>
      <c r="E236" s="50"/>
      <c r="F236" s="45" t="str">
        <f t="shared" si="41"/>
        <v/>
      </c>
      <c r="G236" s="82"/>
      <c r="H236" s="45" t="str">
        <f t="shared" si="42"/>
        <v/>
      </c>
      <c r="I236" s="45" t="str">
        <f t="shared" si="43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4"/>
        <v/>
      </c>
      <c r="P236" s="40" t="str">
        <f t="shared" si="45"/>
        <v/>
      </c>
      <c r="Q236" s="40" t="str">
        <f t="shared" si="46"/>
        <v/>
      </c>
      <c r="R236" s="40" t="str">
        <f t="shared" si="47"/>
        <v/>
      </c>
      <c r="S236" s="40" t="str">
        <f t="shared" si="48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40"/>
        <v/>
      </c>
      <c r="E237" s="50"/>
      <c r="F237" s="45" t="str">
        <f t="shared" si="41"/>
        <v/>
      </c>
      <c r="G237" s="82"/>
      <c r="H237" s="45" t="str">
        <f t="shared" si="42"/>
        <v/>
      </c>
      <c r="I237" s="45" t="str">
        <f t="shared" si="43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4"/>
        <v/>
      </c>
      <c r="P237" s="40" t="str">
        <f t="shared" si="45"/>
        <v/>
      </c>
      <c r="Q237" s="40" t="str">
        <f t="shared" si="46"/>
        <v/>
      </c>
      <c r="R237" s="40" t="str">
        <f t="shared" si="47"/>
        <v/>
      </c>
      <c r="S237" s="40" t="str">
        <f t="shared" si="48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40"/>
        <v/>
      </c>
      <c r="E238" s="50"/>
      <c r="F238" s="45" t="str">
        <f t="shared" si="41"/>
        <v/>
      </c>
      <c r="G238" s="82"/>
      <c r="H238" s="45" t="str">
        <f t="shared" si="42"/>
        <v/>
      </c>
      <c r="I238" s="45" t="str">
        <f t="shared" si="43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4"/>
        <v/>
      </c>
      <c r="P238" s="40" t="str">
        <f t="shared" si="45"/>
        <v/>
      </c>
      <c r="Q238" s="40" t="str">
        <f t="shared" si="46"/>
        <v/>
      </c>
      <c r="R238" s="40" t="str">
        <f t="shared" si="47"/>
        <v/>
      </c>
      <c r="S238" s="40" t="str">
        <f t="shared" si="48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40"/>
        <v/>
      </c>
      <c r="E239" s="50"/>
      <c r="F239" s="45" t="str">
        <f t="shared" si="41"/>
        <v/>
      </c>
      <c r="G239" s="82"/>
      <c r="H239" s="45" t="str">
        <f t="shared" si="42"/>
        <v/>
      </c>
      <c r="I239" s="45" t="str">
        <f t="shared" si="43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4"/>
        <v/>
      </c>
      <c r="P239" s="40" t="str">
        <f t="shared" si="45"/>
        <v/>
      </c>
      <c r="Q239" s="40" t="str">
        <f t="shared" si="46"/>
        <v/>
      </c>
      <c r="R239" s="40" t="str">
        <f t="shared" si="47"/>
        <v/>
      </c>
      <c r="S239" s="40" t="str">
        <f t="shared" si="48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40"/>
        <v/>
      </c>
      <c r="E240" s="50"/>
      <c r="F240" s="45" t="str">
        <f t="shared" si="41"/>
        <v/>
      </c>
      <c r="G240" s="82"/>
      <c r="H240" s="45" t="str">
        <f t="shared" si="42"/>
        <v/>
      </c>
      <c r="I240" s="45" t="str">
        <f t="shared" si="43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4"/>
        <v/>
      </c>
      <c r="P240" s="40" t="str">
        <f t="shared" si="45"/>
        <v/>
      </c>
      <c r="Q240" s="40" t="str">
        <f t="shared" si="46"/>
        <v/>
      </c>
      <c r="R240" s="40" t="str">
        <f t="shared" si="47"/>
        <v/>
      </c>
      <c r="S240" s="40" t="str">
        <f t="shared" si="48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40"/>
        <v/>
      </c>
      <c r="E241" s="50"/>
      <c r="F241" s="45" t="str">
        <f t="shared" si="41"/>
        <v/>
      </c>
      <c r="G241" s="82"/>
      <c r="H241" s="45" t="str">
        <f t="shared" si="42"/>
        <v/>
      </c>
      <c r="I241" s="45" t="str">
        <f t="shared" si="43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4"/>
        <v/>
      </c>
      <c r="P241" s="40" t="str">
        <f t="shared" si="45"/>
        <v/>
      </c>
      <c r="Q241" s="40" t="str">
        <f t="shared" si="46"/>
        <v/>
      </c>
      <c r="R241" s="40" t="str">
        <f t="shared" si="47"/>
        <v/>
      </c>
      <c r="S241" s="40" t="str">
        <f t="shared" si="48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40"/>
        <v/>
      </c>
      <c r="E242" s="50"/>
      <c r="F242" s="45" t="str">
        <f t="shared" si="41"/>
        <v/>
      </c>
      <c r="G242" s="82"/>
      <c r="H242" s="45" t="str">
        <f t="shared" si="42"/>
        <v/>
      </c>
      <c r="I242" s="45" t="str">
        <f t="shared" si="43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4"/>
        <v/>
      </c>
      <c r="P242" s="40" t="str">
        <f t="shared" si="45"/>
        <v/>
      </c>
      <c r="Q242" s="40" t="str">
        <f t="shared" si="46"/>
        <v/>
      </c>
      <c r="R242" s="40" t="str">
        <f t="shared" si="47"/>
        <v/>
      </c>
      <c r="S242" s="40" t="str">
        <f t="shared" si="48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40"/>
        <v/>
      </c>
      <c r="E243" s="50"/>
      <c r="F243" s="45" t="str">
        <f t="shared" si="41"/>
        <v/>
      </c>
      <c r="G243" s="82"/>
      <c r="H243" s="45" t="str">
        <f t="shared" si="42"/>
        <v/>
      </c>
      <c r="I243" s="45" t="str">
        <f t="shared" si="43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4"/>
        <v/>
      </c>
      <c r="P243" s="40" t="str">
        <f t="shared" si="45"/>
        <v/>
      </c>
      <c r="Q243" s="40" t="str">
        <f t="shared" si="46"/>
        <v/>
      </c>
      <c r="R243" s="40" t="str">
        <f t="shared" si="47"/>
        <v/>
      </c>
      <c r="S243" s="40" t="str">
        <f t="shared" si="48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40"/>
        <v/>
      </c>
      <c r="E244" s="50"/>
      <c r="F244" s="45" t="str">
        <f t="shared" si="41"/>
        <v/>
      </c>
      <c r="G244" s="82"/>
      <c r="H244" s="45" t="str">
        <f t="shared" si="42"/>
        <v/>
      </c>
      <c r="I244" s="45" t="str">
        <f t="shared" si="43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4"/>
        <v/>
      </c>
      <c r="P244" s="40" t="str">
        <f t="shared" si="45"/>
        <v/>
      </c>
      <c r="Q244" s="40" t="str">
        <f t="shared" si="46"/>
        <v/>
      </c>
      <c r="R244" s="40" t="str">
        <f t="shared" si="47"/>
        <v/>
      </c>
      <c r="S244" s="40" t="str">
        <f t="shared" si="48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40"/>
        <v/>
      </c>
      <c r="E245" s="50"/>
      <c r="F245" s="45" t="str">
        <f t="shared" si="41"/>
        <v/>
      </c>
      <c r="G245" s="82"/>
      <c r="H245" s="45" t="str">
        <f t="shared" si="42"/>
        <v/>
      </c>
      <c r="I245" s="45" t="str">
        <f t="shared" si="43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4"/>
        <v/>
      </c>
      <c r="P245" s="40" t="str">
        <f t="shared" si="45"/>
        <v/>
      </c>
      <c r="Q245" s="40" t="str">
        <f t="shared" si="46"/>
        <v/>
      </c>
      <c r="R245" s="40" t="str">
        <f t="shared" si="47"/>
        <v/>
      </c>
      <c r="S245" s="40" t="str">
        <f t="shared" si="48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40"/>
        <v/>
      </c>
      <c r="E246" s="50"/>
      <c r="F246" s="45" t="str">
        <f t="shared" si="41"/>
        <v/>
      </c>
      <c r="G246" s="82"/>
      <c r="H246" s="45" t="str">
        <f t="shared" si="42"/>
        <v/>
      </c>
      <c r="I246" s="45" t="str">
        <f t="shared" si="43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4"/>
        <v/>
      </c>
      <c r="P246" s="40" t="str">
        <f t="shared" si="45"/>
        <v/>
      </c>
      <c r="Q246" s="40" t="str">
        <f t="shared" si="46"/>
        <v/>
      </c>
      <c r="R246" s="40" t="str">
        <f t="shared" si="47"/>
        <v/>
      </c>
      <c r="S246" s="40" t="str">
        <f t="shared" si="48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40"/>
        <v/>
      </c>
      <c r="E247" s="50"/>
      <c r="F247" s="45" t="str">
        <f t="shared" si="41"/>
        <v/>
      </c>
      <c r="G247" s="82"/>
      <c r="H247" s="45" t="str">
        <f t="shared" si="42"/>
        <v/>
      </c>
      <c r="I247" s="45" t="str">
        <f t="shared" si="43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4"/>
        <v/>
      </c>
      <c r="P247" s="40" t="str">
        <f t="shared" si="45"/>
        <v/>
      </c>
      <c r="Q247" s="40" t="str">
        <f t="shared" si="46"/>
        <v/>
      </c>
      <c r="R247" s="40" t="str">
        <f t="shared" si="47"/>
        <v/>
      </c>
      <c r="S247" s="40" t="str">
        <f t="shared" si="48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40"/>
        <v/>
      </c>
      <c r="E248" s="50"/>
      <c r="F248" s="45" t="str">
        <f t="shared" si="41"/>
        <v/>
      </c>
      <c r="G248" s="82"/>
      <c r="H248" s="45" t="str">
        <f t="shared" si="42"/>
        <v/>
      </c>
      <c r="I248" s="45" t="str">
        <f t="shared" si="43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4"/>
        <v/>
      </c>
      <c r="P248" s="40" t="str">
        <f t="shared" si="45"/>
        <v/>
      </c>
      <c r="Q248" s="40" t="str">
        <f t="shared" si="46"/>
        <v/>
      </c>
      <c r="R248" s="40" t="str">
        <f t="shared" si="47"/>
        <v/>
      </c>
      <c r="S248" s="40" t="str">
        <f t="shared" si="48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40"/>
        <v/>
      </c>
      <c r="E249" s="50"/>
      <c r="F249" s="45" t="str">
        <f t="shared" si="41"/>
        <v/>
      </c>
      <c r="G249" s="82"/>
      <c r="H249" s="45" t="str">
        <f t="shared" si="42"/>
        <v/>
      </c>
      <c r="I249" s="45" t="str">
        <f t="shared" si="43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4"/>
        <v/>
      </c>
      <c r="P249" s="40" t="str">
        <f t="shared" si="45"/>
        <v/>
      </c>
      <c r="Q249" s="40" t="str">
        <f t="shared" si="46"/>
        <v/>
      </c>
      <c r="R249" s="40" t="str">
        <f t="shared" si="47"/>
        <v/>
      </c>
      <c r="S249" s="40" t="str">
        <f t="shared" si="48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40"/>
        <v/>
      </c>
      <c r="E250" s="50"/>
      <c r="F250" s="45" t="str">
        <f t="shared" si="41"/>
        <v/>
      </c>
      <c r="G250" s="82"/>
      <c r="H250" s="45" t="str">
        <f t="shared" si="42"/>
        <v/>
      </c>
      <c r="I250" s="45" t="str">
        <f t="shared" si="43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4"/>
        <v/>
      </c>
      <c r="P250" s="40" t="str">
        <f t="shared" si="45"/>
        <v/>
      </c>
      <c r="Q250" s="40" t="str">
        <f t="shared" si="46"/>
        <v/>
      </c>
      <c r="R250" s="40" t="str">
        <f t="shared" si="47"/>
        <v/>
      </c>
      <c r="S250" s="40" t="str">
        <f t="shared" si="48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40"/>
        <v/>
      </c>
      <c r="E251" s="50"/>
      <c r="F251" s="45" t="str">
        <f t="shared" si="41"/>
        <v/>
      </c>
      <c r="G251" s="82"/>
      <c r="H251" s="45" t="str">
        <f t="shared" si="42"/>
        <v/>
      </c>
      <c r="I251" s="45" t="str">
        <f t="shared" si="43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4"/>
        <v/>
      </c>
      <c r="P251" s="40" t="str">
        <f t="shared" si="45"/>
        <v/>
      </c>
      <c r="Q251" s="40" t="str">
        <f t="shared" si="46"/>
        <v/>
      </c>
      <c r="R251" s="40" t="str">
        <f t="shared" si="47"/>
        <v/>
      </c>
      <c r="S251" s="40" t="str">
        <f t="shared" si="48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40"/>
        <v/>
      </c>
      <c r="E252" s="50"/>
      <c r="F252" s="45" t="str">
        <f t="shared" si="41"/>
        <v/>
      </c>
      <c r="G252" s="82"/>
      <c r="H252" s="45" t="str">
        <f t="shared" si="42"/>
        <v/>
      </c>
      <c r="I252" s="45" t="str">
        <f t="shared" si="43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4"/>
        <v/>
      </c>
      <c r="P252" s="40" t="str">
        <f t="shared" si="45"/>
        <v/>
      </c>
      <c r="Q252" s="40" t="str">
        <f t="shared" si="46"/>
        <v/>
      </c>
      <c r="R252" s="40" t="str">
        <f t="shared" si="47"/>
        <v/>
      </c>
      <c r="S252" s="40" t="str">
        <f t="shared" si="48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40"/>
        <v/>
      </c>
      <c r="E253" s="50"/>
      <c r="F253" s="45" t="str">
        <f t="shared" si="41"/>
        <v/>
      </c>
      <c r="G253" s="82"/>
      <c r="H253" s="45" t="str">
        <f t="shared" si="42"/>
        <v/>
      </c>
      <c r="I253" s="45" t="str">
        <f t="shared" si="43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4"/>
        <v/>
      </c>
      <c r="P253" s="40" t="str">
        <f t="shared" si="45"/>
        <v/>
      </c>
      <c r="Q253" s="40" t="str">
        <f t="shared" si="46"/>
        <v/>
      </c>
      <c r="R253" s="40" t="str">
        <f t="shared" si="47"/>
        <v/>
      </c>
      <c r="S253" s="40" t="str">
        <f t="shared" si="48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40"/>
        <v/>
      </c>
      <c r="E254" s="50"/>
      <c r="F254" s="45" t="str">
        <f t="shared" si="41"/>
        <v/>
      </c>
      <c r="G254" s="82"/>
      <c r="H254" s="45" t="str">
        <f t="shared" si="42"/>
        <v/>
      </c>
      <c r="I254" s="45" t="str">
        <f t="shared" si="43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4"/>
        <v/>
      </c>
      <c r="P254" s="40" t="str">
        <f t="shared" si="45"/>
        <v/>
      </c>
      <c r="Q254" s="40" t="str">
        <f t="shared" si="46"/>
        <v/>
      </c>
      <c r="R254" s="40" t="str">
        <f t="shared" si="47"/>
        <v/>
      </c>
      <c r="S254" s="40" t="str">
        <f t="shared" si="48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40"/>
        <v/>
      </c>
      <c r="E255" s="50"/>
      <c r="F255" s="45" t="str">
        <f t="shared" si="41"/>
        <v/>
      </c>
      <c r="G255" s="82"/>
      <c r="H255" s="45" t="str">
        <f t="shared" si="42"/>
        <v/>
      </c>
      <c r="I255" s="45" t="str">
        <f t="shared" si="43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4"/>
        <v/>
      </c>
      <c r="P255" s="40" t="str">
        <f t="shared" si="45"/>
        <v/>
      </c>
      <c r="Q255" s="40" t="str">
        <f t="shared" si="46"/>
        <v/>
      </c>
      <c r="R255" s="40" t="str">
        <f t="shared" si="47"/>
        <v/>
      </c>
      <c r="S255" s="40" t="str">
        <f t="shared" si="48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40"/>
        <v/>
      </c>
      <c r="E256" s="50"/>
      <c r="F256" s="45" t="str">
        <f t="shared" si="41"/>
        <v/>
      </c>
      <c r="G256" s="82"/>
      <c r="H256" s="45" t="str">
        <f t="shared" si="42"/>
        <v/>
      </c>
      <c r="I256" s="45" t="str">
        <f t="shared" si="43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4"/>
        <v/>
      </c>
      <c r="P256" s="40" t="str">
        <f t="shared" si="45"/>
        <v/>
      </c>
      <c r="Q256" s="40" t="str">
        <f t="shared" si="46"/>
        <v/>
      </c>
      <c r="R256" s="40" t="str">
        <f t="shared" si="47"/>
        <v/>
      </c>
      <c r="S256" s="40" t="str">
        <f t="shared" si="48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40"/>
        <v/>
      </c>
      <c r="E257" s="50"/>
      <c r="F257" s="45" t="str">
        <f t="shared" si="41"/>
        <v/>
      </c>
      <c r="G257" s="82"/>
      <c r="H257" s="45" t="str">
        <f t="shared" si="42"/>
        <v/>
      </c>
      <c r="I257" s="45" t="str">
        <f t="shared" si="43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4"/>
        <v/>
      </c>
      <c r="P257" s="40" t="str">
        <f t="shared" si="45"/>
        <v/>
      </c>
      <c r="Q257" s="40" t="str">
        <f t="shared" si="46"/>
        <v/>
      </c>
      <c r="R257" s="40" t="str">
        <f t="shared" si="47"/>
        <v/>
      </c>
      <c r="S257" s="40" t="str">
        <f t="shared" si="48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40"/>
        <v/>
      </c>
      <c r="E258" s="50"/>
      <c r="F258" s="45" t="str">
        <f t="shared" si="41"/>
        <v/>
      </c>
      <c r="G258" s="82"/>
      <c r="H258" s="45" t="str">
        <f t="shared" si="42"/>
        <v/>
      </c>
      <c r="I258" s="45" t="str">
        <f t="shared" si="43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4"/>
        <v/>
      </c>
      <c r="P258" s="40" t="str">
        <f t="shared" si="45"/>
        <v/>
      </c>
      <c r="Q258" s="40" t="str">
        <f t="shared" si="46"/>
        <v/>
      </c>
      <c r="R258" s="40" t="str">
        <f t="shared" si="47"/>
        <v/>
      </c>
      <c r="S258" s="40" t="str">
        <f t="shared" si="48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9">IFERROR(VLOOKUP(C259,$T$6:$U$24,2,FALSE),"")</f>
        <v/>
      </c>
      <c r="E259" s="50"/>
      <c r="F259" s="45" t="str">
        <f t="shared" si="41"/>
        <v/>
      </c>
      <c r="G259" s="82"/>
      <c r="H259" s="45" t="str">
        <f t="shared" si="42"/>
        <v/>
      </c>
      <c r="I259" s="45" t="str">
        <f t="shared" si="43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4"/>
        <v/>
      </c>
      <c r="P259" s="40" t="str">
        <f t="shared" si="45"/>
        <v/>
      </c>
      <c r="Q259" s="40" t="str">
        <f t="shared" si="46"/>
        <v/>
      </c>
      <c r="R259" s="40" t="str">
        <f t="shared" si="47"/>
        <v/>
      </c>
      <c r="S259" s="40" t="str">
        <f t="shared" si="48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9"/>
        <v/>
      </c>
      <c r="E260" s="50"/>
      <c r="F260" s="45" t="str">
        <f t="shared" ref="F260:F323" si="50">IFERROR(VLOOKUP(E260,$W$5:$Y$129,2,FALSE),"")</f>
        <v/>
      </c>
      <c r="G260" s="82"/>
      <c r="H260" s="45" t="str">
        <f t="shared" ref="H260:H323" si="51">IFERROR(VLOOKUP(G260,$AC$6:$AD$344,2,FALSE),"")</f>
        <v/>
      </c>
      <c r="I260" s="45" t="str">
        <f t="shared" ref="I260:I323" si="52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3">LEFT(E260,3)</f>
        <v/>
      </c>
      <c r="P260" s="40" t="str">
        <f t="shared" ref="P260:P323" si="54">LEFT(E260,2)</f>
        <v/>
      </c>
      <c r="Q260" s="40" t="str">
        <f t="shared" ref="Q260:Q323" si="55">LEFT(C260,3)</f>
        <v/>
      </c>
      <c r="R260" s="40" t="str">
        <f t="shared" ref="R260:R323" si="56">MID(I260,2,2)</f>
        <v/>
      </c>
      <c r="S260" s="40" t="str">
        <f t="shared" ref="S260:S323" si="57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9"/>
        <v/>
      </c>
      <c r="E261" s="50"/>
      <c r="F261" s="45" t="str">
        <f t="shared" si="50"/>
        <v/>
      </c>
      <c r="G261" s="82"/>
      <c r="H261" s="45" t="str">
        <f t="shared" si="51"/>
        <v/>
      </c>
      <c r="I261" s="45" t="str">
        <f t="shared" si="52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3"/>
        <v/>
      </c>
      <c r="P261" s="40" t="str">
        <f t="shared" si="54"/>
        <v/>
      </c>
      <c r="Q261" s="40" t="str">
        <f t="shared" si="55"/>
        <v/>
      </c>
      <c r="R261" s="40" t="str">
        <f t="shared" si="56"/>
        <v/>
      </c>
      <c r="S261" s="40" t="str">
        <f t="shared" si="57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9"/>
        <v/>
      </c>
      <c r="E262" s="50"/>
      <c r="F262" s="45" t="str">
        <f t="shared" si="50"/>
        <v/>
      </c>
      <c r="G262" s="82"/>
      <c r="H262" s="45" t="str">
        <f t="shared" si="51"/>
        <v/>
      </c>
      <c r="I262" s="45" t="str">
        <f t="shared" si="52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3"/>
        <v/>
      </c>
      <c r="P262" s="40" t="str">
        <f t="shared" si="54"/>
        <v/>
      </c>
      <c r="Q262" s="40" t="str">
        <f t="shared" si="55"/>
        <v/>
      </c>
      <c r="R262" s="40" t="str">
        <f t="shared" si="56"/>
        <v/>
      </c>
      <c r="S262" s="40" t="str">
        <f t="shared" si="57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9"/>
        <v/>
      </c>
      <c r="E263" s="50"/>
      <c r="F263" s="45" t="str">
        <f t="shared" si="50"/>
        <v/>
      </c>
      <c r="G263" s="82"/>
      <c r="H263" s="45" t="str">
        <f t="shared" si="51"/>
        <v/>
      </c>
      <c r="I263" s="45" t="str">
        <f t="shared" si="52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3"/>
        <v/>
      </c>
      <c r="P263" s="40" t="str">
        <f t="shared" si="54"/>
        <v/>
      </c>
      <c r="Q263" s="40" t="str">
        <f t="shared" si="55"/>
        <v/>
      </c>
      <c r="R263" s="40" t="str">
        <f t="shared" si="56"/>
        <v/>
      </c>
      <c r="S263" s="40" t="str">
        <f t="shared" si="57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9"/>
        <v/>
      </c>
      <c r="E264" s="50"/>
      <c r="F264" s="45" t="str">
        <f t="shared" si="50"/>
        <v/>
      </c>
      <c r="G264" s="82"/>
      <c r="H264" s="45" t="str">
        <f t="shared" si="51"/>
        <v/>
      </c>
      <c r="I264" s="45" t="str">
        <f t="shared" si="52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3"/>
        <v/>
      </c>
      <c r="P264" s="40" t="str">
        <f t="shared" si="54"/>
        <v/>
      </c>
      <c r="Q264" s="40" t="str">
        <f t="shared" si="55"/>
        <v/>
      </c>
      <c r="R264" s="40" t="str">
        <f t="shared" si="56"/>
        <v/>
      </c>
      <c r="S264" s="40" t="str">
        <f t="shared" si="57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9"/>
        <v/>
      </c>
      <c r="E265" s="50"/>
      <c r="F265" s="45" t="str">
        <f t="shared" si="50"/>
        <v/>
      </c>
      <c r="G265" s="82"/>
      <c r="H265" s="45" t="str">
        <f t="shared" si="51"/>
        <v/>
      </c>
      <c r="I265" s="45" t="str">
        <f t="shared" si="52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3"/>
        <v/>
      </c>
      <c r="P265" s="40" t="str">
        <f t="shared" si="54"/>
        <v/>
      </c>
      <c r="Q265" s="40" t="str">
        <f t="shared" si="55"/>
        <v/>
      </c>
      <c r="R265" s="40" t="str">
        <f t="shared" si="56"/>
        <v/>
      </c>
      <c r="S265" s="40" t="str">
        <f t="shared" si="57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9"/>
        <v/>
      </c>
      <c r="E266" s="50"/>
      <c r="F266" s="45" t="str">
        <f t="shared" si="50"/>
        <v/>
      </c>
      <c r="G266" s="82"/>
      <c r="H266" s="45" t="str">
        <f t="shared" si="51"/>
        <v/>
      </c>
      <c r="I266" s="45" t="str">
        <f t="shared" si="52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3"/>
        <v/>
      </c>
      <c r="P266" s="40" t="str">
        <f t="shared" si="54"/>
        <v/>
      </c>
      <c r="Q266" s="40" t="str">
        <f t="shared" si="55"/>
        <v/>
      </c>
      <c r="R266" s="40" t="str">
        <f t="shared" si="56"/>
        <v/>
      </c>
      <c r="S266" s="40" t="str">
        <f t="shared" si="57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9"/>
        <v/>
      </c>
      <c r="E267" s="50"/>
      <c r="F267" s="45" t="str">
        <f t="shared" si="50"/>
        <v/>
      </c>
      <c r="G267" s="82"/>
      <c r="H267" s="45" t="str">
        <f t="shared" si="51"/>
        <v/>
      </c>
      <c r="I267" s="45" t="str">
        <f t="shared" si="52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3"/>
        <v/>
      </c>
      <c r="P267" s="40" t="str">
        <f t="shared" si="54"/>
        <v/>
      </c>
      <c r="Q267" s="40" t="str">
        <f t="shared" si="55"/>
        <v/>
      </c>
      <c r="R267" s="40" t="str">
        <f t="shared" si="56"/>
        <v/>
      </c>
      <c r="S267" s="40" t="str">
        <f t="shared" si="57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9"/>
        <v/>
      </c>
      <c r="E268" s="50"/>
      <c r="F268" s="45" t="str">
        <f t="shared" si="50"/>
        <v/>
      </c>
      <c r="G268" s="82"/>
      <c r="H268" s="45" t="str">
        <f t="shared" si="51"/>
        <v/>
      </c>
      <c r="I268" s="45" t="str">
        <f t="shared" si="52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3"/>
        <v/>
      </c>
      <c r="P268" s="40" t="str">
        <f t="shared" si="54"/>
        <v/>
      </c>
      <c r="Q268" s="40" t="str">
        <f t="shared" si="55"/>
        <v/>
      </c>
      <c r="R268" s="40" t="str">
        <f t="shared" si="56"/>
        <v/>
      </c>
      <c r="S268" s="40" t="str">
        <f t="shared" si="57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9"/>
        <v/>
      </c>
      <c r="E269" s="50"/>
      <c r="F269" s="45" t="str">
        <f t="shared" si="50"/>
        <v/>
      </c>
      <c r="G269" s="82"/>
      <c r="H269" s="45" t="str">
        <f t="shared" si="51"/>
        <v/>
      </c>
      <c r="I269" s="45" t="str">
        <f t="shared" si="52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3"/>
        <v/>
      </c>
      <c r="P269" s="40" t="str">
        <f t="shared" si="54"/>
        <v/>
      </c>
      <c r="Q269" s="40" t="str">
        <f t="shared" si="55"/>
        <v/>
      </c>
      <c r="R269" s="40" t="str">
        <f t="shared" si="56"/>
        <v/>
      </c>
      <c r="S269" s="40" t="str">
        <f t="shared" si="57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9"/>
        <v/>
      </c>
      <c r="E270" s="50"/>
      <c r="F270" s="45" t="str">
        <f t="shared" si="50"/>
        <v/>
      </c>
      <c r="G270" s="82"/>
      <c r="H270" s="45" t="str">
        <f t="shared" si="51"/>
        <v/>
      </c>
      <c r="I270" s="45" t="str">
        <f t="shared" si="52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3"/>
        <v/>
      </c>
      <c r="P270" s="40" t="str">
        <f t="shared" si="54"/>
        <v/>
      </c>
      <c r="Q270" s="40" t="str">
        <f t="shared" si="55"/>
        <v/>
      </c>
      <c r="R270" s="40" t="str">
        <f t="shared" si="56"/>
        <v/>
      </c>
      <c r="S270" s="40" t="str">
        <f t="shared" si="57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9"/>
        <v/>
      </c>
      <c r="E271" s="50"/>
      <c r="F271" s="45" t="str">
        <f t="shared" si="50"/>
        <v/>
      </c>
      <c r="G271" s="82"/>
      <c r="H271" s="45" t="str">
        <f t="shared" si="51"/>
        <v/>
      </c>
      <c r="I271" s="45" t="str">
        <f t="shared" si="52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3"/>
        <v/>
      </c>
      <c r="P271" s="40" t="str">
        <f t="shared" si="54"/>
        <v/>
      </c>
      <c r="Q271" s="40" t="str">
        <f t="shared" si="55"/>
        <v/>
      </c>
      <c r="R271" s="40" t="str">
        <f t="shared" si="56"/>
        <v/>
      </c>
      <c r="S271" s="40" t="str">
        <f t="shared" si="57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9"/>
        <v/>
      </c>
      <c r="E272" s="50"/>
      <c r="F272" s="45" t="str">
        <f t="shared" si="50"/>
        <v/>
      </c>
      <c r="G272" s="82"/>
      <c r="H272" s="45" t="str">
        <f t="shared" si="51"/>
        <v/>
      </c>
      <c r="I272" s="45" t="str">
        <f t="shared" si="52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3"/>
        <v/>
      </c>
      <c r="P272" s="40" t="str">
        <f t="shared" si="54"/>
        <v/>
      </c>
      <c r="Q272" s="40" t="str">
        <f t="shared" si="55"/>
        <v/>
      </c>
      <c r="R272" s="40" t="str">
        <f t="shared" si="56"/>
        <v/>
      </c>
      <c r="S272" s="40" t="str">
        <f t="shared" si="57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9"/>
        <v/>
      </c>
      <c r="E273" s="50"/>
      <c r="F273" s="45" t="str">
        <f t="shared" si="50"/>
        <v/>
      </c>
      <c r="G273" s="82"/>
      <c r="H273" s="45" t="str">
        <f t="shared" si="51"/>
        <v/>
      </c>
      <c r="I273" s="45" t="str">
        <f t="shared" si="52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3"/>
        <v/>
      </c>
      <c r="P273" s="40" t="str">
        <f t="shared" si="54"/>
        <v/>
      </c>
      <c r="Q273" s="40" t="str">
        <f t="shared" si="55"/>
        <v/>
      </c>
      <c r="R273" s="40" t="str">
        <f t="shared" si="56"/>
        <v/>
      </c>
      <c r="S273" s="40" t="str">
        <f t="shared" si="57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9"/>
        <v/>
      </c>
      <c r="E274" s="50"/>
      <c r="F274" s="45" t="str">
        <f t="shared" si="50"/>
        <v/>
      </c>
      <c r="G274" s="82"/>
      <c r="H274" s="45" t="str">
        <f t="shared" si="51"/>
        <v/>
      </c>
      <c r="I274" s="45" t="str">
        <f t="shared" si="52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3"/>
        <v/>
      </c>
      <c r="P274" s="40" t="str">
        <f t="shared" si="54"/>
        <v/>
      </c>
      <c r="Q274" s="40" t="str">
        <f t="shared" si="55"/>
        <v/>
      </c>
      <c r="R274" s="40" t="str">
        <f t="shared" si="56"/>
        <v/>
      </c>
      <c r="S274" s="40" t="str">
        <f t="shared" si="57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9"/>
        <v/>
      </c>
      <c r="E275" s="50"/>
      <c r="F275" s="45" t="str">
        <f t="shared" si="50"/>
        <v/>
      </c>
      <c r="G275" s="82"/>
      <c r="H275" s="45" t="str">
        <f t="shared" si="51"/>
        <v/>
      </c>
      <c r="I275" s="45" t="str">
        <f t="shared" si="52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3"/>
        <v/>
      </c>
      <c r="P275" s="40" t="str">
        <f t="shared" si="54"/>
        <v/>
      </c>
      <c r="Q275" s="40" t="str">
        <f t="shared" si="55"/>
        <v/>
      </c>
      <c r="R275" s="40" t="str">
        <f t="shared" si="56"/>
        <v/>
      </c>
      <c r="S275" s="40" t="str">
        <f t="shared" si="57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9"/>
        <v/>
      </c>
      <c r="E276" s="50"/>
      <c r="F276" s="45" t="str">
        <f t="shared" si="50"/>
        <v/>
      </c>
      <c r="G276" s="82"/>
      <c r="H276" s="45" t="str">
        <f t="shared" si="51"/>
        <v/>
      </c>
      <c r="I276" s="45" t="str">
        <f t="shared" si="52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3"/>
        <v/>
      </c>
      <c r="P276" s="40" t="str">
        <f t="shared" si="54"/>
        <v/>
      </c>
      <c r="Q276" s="40" t="str">
        <f t="shared" si="55"/>
        <v/>
      </c>
      <c r="R276" s="40" t="str">
        <f t="shared" si="56"/>
        <v/>
      </c>
      <c r="S276" s="40" t="str">
        <f t="shared" si="57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9"/>
        <v/>
      </c>
      <c r="E277" s="50"/>
      <c r="F277" s="45" t="str">
        <f t="shared" si="50"/>
        <v/>
      </c>
      <c r="G277" s="82"/>
      <c r="H277" s="45" t="str">
        <f t="shared" si="51"/>
        <v/>
      </c>
      <c r="I277" s="45" t="str">
        <f t="shared" si="52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3"/>
        <v/>
      </c>
      <c r="P277" s="40" t="str">
        <f t="shared" si="54"/>
        <v/>
      </c>
      <c r="Q277" s="40" t="str">
        <f t="shared" si="55"/>
        <v/>
      </c>
      <c r="R277" s="40" t="str">
        <f t="shared" si="56"/>
        <v/>
      </c>
      <c r="S277" s="40" t="str">
        <f t="shared" si="57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9"/>
        <v/>
      </c>
      <c r="E278" s="50"/>
      <c r="F278" s="45" t="str">
        <f t="shared" si="50"/>
        <v/>
      </c>
      <c r="G278" s="82"/>
      <c r="H278" s="45" t="str">
        <f t="shared" si="51"/>
        <v/>
      </c>
      <c r="I278" s="45" t="str">
        <f t="shared" si="52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3"/>
        <v/>
      </c>
      <c r="P278" s="40" t="str">
        <f t="shared" si="54"/>
        <v/>
      </c>
      <c r="Q278" s="40" t="str">
        <f t="shared" si="55"/>
        <v/>
      </c>
      <c r="R278" s="40" t="str">
        <f t="shared" si="56"/>
        <v/>
      </c>
      <c r="S278" s="40" t="str">
        <f t="shared" si="57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9"/>
        <v/>
      </c>
      <c r="E279" s="50"/>
      <c r="F279" s="45" t="str">
        <f t="shared" si="50"/>
        <v/>
      </c>
      <c r="G279" s="82"/>
      <c r="H279" s="45" t="str">
        <f t="shared" si="51"/>
        <v/>
      </c>
      <c r="I279" s="45" t="str">
        <f t="shared" si="52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3"/>
        <v/>
      </c>
      <c r="P279" s="40" t="str">
        <f t="shared" si="54"/>
        <v/>
      </c>
      <c r="Q279" s="40" t="str">
        <f t="shared" si="55"/>
        <v/>
      </c>
      <c r="R279" s="40" t="str">
        <f t="shared" si="56"/>
        <v/>
      </c>
      <c r="S279" s="40" t="str">
        <f t="shared" si="57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9"/>
        <v/>
      </c>
      <c r="E280" s="50"/>
      <c r="F280" s="45" t="str">
        <f t="shared" si="50"/>
        <v/>
      </c>
      <c r="G280" s="82"/>
      <c r="H280" s="45" t="str">
        <f t="shared" si="51"/>
        <v/>
      </c>
      <c r="I280" s="45" t="str">
        <f t="shared" si="52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3"/>
        <v/>
      </c>
      <c r="P280" s="40" t="str">
        <f t="shared" si="54"/>
        <v/>
      </c>
      <c r="Q280" s="40" t="str">
        <f t="shared" si="55"/>
        <v/>
      </c>
      <c r="R280" s="40" t="str">
        <f t="shared" si="56"/>
        <v/>
      </c>
      <c r="S280" s="40" t="str">
        <f t="shared" si="57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9"/>
        <v/>
      </c>
      <c r="E281" s="50"/>
      <c r="F281" s="45" t="str">
        <f t="shared" si="50"/>
        <v/>
      </c>
      <c r="G281" s="82"/>
      <c r="H281" s="45" t="str">
        <f t="shared" si="51"/>
        <v/>
      </c>
      <c r="I281" s="45" t="str">
        <f t="shared" si="52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3"/>
        <v/>
      </c>
      <c r="P281" s="40" t="str">
        <f t="shared" si="54"/>
        <v/>
      </c>
      <c r="Q281" s="40" t="str">
        <f t="shared" si="55"/>
        <v/>
      </c>
      <c r="R281" s="40" t="str">
        <f t="shared" si="56"/>
        <v/>
      </c>
      <c r="S281" s="40" t="str">
        <f t="shared" si="57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9"/>
        <v/>
      </c>
      <c r="E282" s="50"/>
      <c r="F282" s="45" t="str">
        <f t="shared" si="50"/>
        <v/>
      </c>
      <c r="G282" s="82"/>
      <c r="H282" s="45" t="str">
        <f t="shared" si="51"/>
        <v/>
      </c>
      <c r="I282" s="45" t="str">
        <f t="shared" si="52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3"/>
        <v/>
      </c>
      <c r="P282" s="40" t="str">
        <f t="shared" si="54"/>
        <v/>
      </c>
      <c r="Q282" s="40" t="str">
        <f t="shared" si="55"/>
        <v/>
      </c>
      <c r="R282" s="40" t="str">
        <f t="shared" si="56"/>
        <v/>
      </c>
      <c r="S282" s="40" t="str">
        <f t="shared" si="57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9"/>
        <v/>
      </c>
      <c r="E283" s="50"/>
      <c r="F283" s="45" t="str">
        <f t="shared" si="50"/>
        <v/>
      </c>
      <c r="G283" s="82"/>
      <c r="H283" s="45" t="str">
        <f t="shared" si="51"/>
        <v/>
      </c>
      <c r="I283" s="45" t="str">
        <f t="shared" si="52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3"/>
        <v/>
      </c>
      <c r="P283" s="40" t="str">
        <f t="shared" si="54"/>
        <v/>
      </c>
      <c r="Q283" s="40" t="str">
        <f t="shared" si="55"/>
        <v/>
      </c>
      <c r="R283" s="40" t="str">
        <f t="shared" si="56"/>
        <v/>
      </c>
      <c r="S283" s="40" t="str">
        <f t="shared" si="57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9"/>
        <v/>
      </c>
      <c r="E284" s="50"/>
      <c r="F284" s="45" t="str">
        <f t="shared" si="50"/>
        <v/>
      </c>
      <c r="G284" s="82"/>
      <c r="H284" s="45" t="str">
        <f t="shared" si="51"/>
        <v/>
      </c>
      <c r="I284" s="45" t="str">
        <f t="shared" si="52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3"/>
        <v/>
      </c>
      <c r="P284" s="40" t="str">
        <f t="shared" si="54"/>
        <v/>
      </c>
      <c r="Q284" s="40" t="str">
        <f t="shared" si="55"/>
        <v/>
      </c>
      <c r="R284" s="40" t="str">
        <f t="shared" si="56"/>
        <v/>
      </c>
      <c r="S284" s="40" t="str">
        <f t="shared" si="57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9"/>
        <v/>
      </c>
      <c r="E285" s="50"/>
      <c r="F285" s="45" t="str">
        <f t="shared" si="50"/>
        <v/>
      </c>
      <c r="G285" s="82"/>
      <c r="H285" s="45" t="str">
        <f t="shared" si="51"/>
        <v/>
      </c>
      <c r="I285" s="45" t="str">
        <f t="shared" si="52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3"/>
        <v/>
      </c>
      <c r="P285" s="40" t="str">
        <f t="shared" si="54"/>
        <v/>
      </c>
      <c r="Q285" s="40" t="str">
        <f t="shared" si="55"/>
        <v/>
      </c>
      <c r="R285" s="40" t="str">
        <f t="shared" si="56"/>
        <v/>
      </c>
      <c r="S285" s="40" t="str">
        <f t="shared" si="57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9"/>
        <v/>
      </c>
      <c r="E286" s="50"/>
      <c r="F286" s="45" t="str">
        <f t="shared" si="50"/>
        <v/>
      </c>
      <c r="G286" s="82"/>
      <c r="H286" s="45" t="str">
        <f t="shared" si="51"/>
        <v/>
      </c>
      <c r="I286" s="45" t="str">
        <f t="shared" si="52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3"/>
        <v/>
      </c>
      <c r="P286" s="40" t="str">
        <f t="shared" si="54"/>
        <v/>
      </c>
      <c r="Q286" s="40" t="str">
        <f t="shared" si="55"/>
        <v/>
      </c>
      <c r="R286" s="40" t="str">
        <f t="shared" si="56"/>
        <v/>
      </c>
      <c r="S286" s="40" t="str">
        <f t="shared" si="57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9"/>
        <v/>
      </c>
      <c r="E287" s="50"/>
      <c r="F287" s="45" t="str">
        <f t="shared" si="50"/>
        <v/>
      </c>
      <c r="G287" s="82"/>
      <c r="H287" s="45" t="str">
        <f t="shared" si="51"/>
        <v/>
      </c>
      <c r="I287" s="45" t="str">
        <f t="shared" si="52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3"/>
        <v/>
      </c>
      <c r="P287" s="40" t="str">
        <f t="shared" si="54"/>
        <v/>
      </c>
      <c r="Q287" s="40" t="str">
        <f t="shared" si="55"/>
        <v/>
      </c>
      <c r="R287" s="40" t="str">
        <f t="shared" si="56"/>
        <v/>
      </c>
      <c r="S287" s="40" t="str">
        <f t="shared" si="57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9"/>
        <v/>
      </c>
      <c r="E288" s="50"/>
      <c r="F288" s="45" t="str">
        <f t="shared" si="50"/>
        <v/>
      </c>
      <c r="G288" s="82"/>
      <c r="H288" s="45" t="str">
        <f t="shared" si="51"/>
        <v/>
      </c>
      <c r="I288" s="45" t="str">
        <f t="shared" si="52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3"/>
        <v/>
      </c>
      <c r="P288" s="40" t="str">
        <f t="shared" si="54"/>
        <v/>
      </c>
      <c r="Q288" s="40" t="str">
        <f t="shared" si="55"/>
        <v/>
      </c>
      <c r="R288" s="40" t="str">
        <f t="shared" si="56"/>
        <v/>
      </c>
      <c r="S288" s="40" t="str">
        <f t="shared" si="57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9"/>
        <v/>
      </c>
      <c r="E289" s="50"/>
      <c r="F289" s="45" t="str">
        <f t="shared" si="50"/>
        <v/>
      </c>
      <c r="G289" s="82"/>
      <c r="H289" s="45" t="str">
        <f t="shared" si="51"/>
        <v/>
      </c>
      <c r="I289" s="45" t="str">
        <f t="shared" si="52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3"/>
        <v/>
      </c>
      <c r="P289" s="40" t="str">
        <f t="shared" si="54"/>
        <v/>
      </c>
      <c r="Q289" s="40" t="str">
        <f t="shared" si="55"/>
        <v/>
      </c>
      <c r="R289" s="40" t="str">
        <f t="shared" si="56"/>
        <v/>
      </c>
      <c r="S289" s="40" t="str">
        <f t="shared" si="57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9"/>
        <v/>
      </c>
      <c r="E290" s="50"/>
      <c r="F290" s="45" t="str">
        <f t="shared" si="50"/>
        <v/>
      </c>
      <c r="G290" s="82"/>
      <c r="H290" s="45" t="str">
        <f t="shared" si="51"/>
        <v/>
      </c>
      <c r="I290" s="45" t="str">
        <f t="shared" si="52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3"/>
        <v/>
      </c>
      <c r="P290" s="40" t="str">
        <f t="shared" si="54"/>
        <v/>
      </c>
      <c r="Q290" s="40" t="str">
        <f t="shared" si="55"/>
        <v/>
      </c>
      <c r="R290" s="40" t="str">
        <f t="shared" si="56"/>
        <v/>
      </c>
      <c r="S290" s="40" t="str">
        <f t="shared" si="57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9"/>
        <v/>
      </c>
      <c r="E291" s="50"/>
      <c r="F291" s="45" t="str">
        <f t="shared" si="50"/>
        <v/>
      </c>
      <c r="G291" s="82"/>
      <c r="H291" s="45" t="str">
        <f t="shared" si="51"/>
        <v/>
      </c>
      <c r="I291" s="45" t="str">
        <f t="shared" si="52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3"/>
        <v/>
      </c>
      <c r="P291" s="40" t="str">
        <f t="shared" si="54"/>
        <v/>
      </c>
      <c r="Q291" s="40" t="str">
        <f t="shared" si="55"/>
        <v/>
      </c>
      <c r="R291" s="40" t="str">
        <f t="shared" si="56"/>
        <v/>
      </c>
      <c r="S291" s="40" t="str">
        <f t="shared" si="57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9"/>
        <v/>
      </c>
      <c r="E292" s="50"/>
      <c r="F292" s="45" t="str">
        <f t="shared" si="50"/>
        <v/>
      </c>
      <c r="G292" s="82"/>
      <c r="H292" s="45" t="str">
        <f t="shared" si="51"/>
        <v/>
      </c>
      <c r="I292" s="45" t="str">
        <f t="shared" si="52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3"/>
        <v/>
      </c>
      <c r="P292" s="40" t="str">
        <f t="shared" si="54"/>
        <v/>
      </c>
      <c r="Q292" s="40" t="str">
        <f t="shared" si="55"/>
        <v/>
      </c>
      <c r="R292" s="40" t="str">
        <f t="shared" si="56"/>
        <v/>
      </c>
      <c r="S292" s="40" t="str">
        <f t="shared" si="57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9"/>
        <v/>
      </c>
      <c r="E293" s="50"/>
      <c r="F293" s="45" t="str">
        <f t="shared" si="50"/>
        <v/>
      </c>
      <c r="G293" s="82"/>
      <c r="H293" s="45" t="str">
        <f t="shared" si="51"/>
        <v/>
      </c>
      <c r="I293" s="45" t="str">
        <f t="shared" si="52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3"/>
        <v/>
      </c>
      <c r="P293" s="40" t="str">
        <f t="shared" si="54"/>
        <v/>
      </c>
      <c r="Q293" s="40" t="str">
        <f t="shared" si="55"/>
        <v/>
      </c>
      <c r="R293" s="40" t="str">
        <f t="shared" si="56"/>
        <v/>
      </c>
      <c r="S293" s="40" t="str">
        <f t="shared" si="57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9"/>
        <v/>
      </c>
      <c r="E294" s="50"/>
      <c r="F294" s="45" t="str">
        <f t="shared" si="50"/>
        <v/>
      </c>
      <c r="G294" s="82"/>
      <c r="H294" s="45" t="str">
        <f t="shared" si="51"/>
        <v/>
      </c>
      <c r="I294" s="45" t="str">
        <f t="shared" si="52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3"/>
        <v/>
      </c>
      <c r="P294" s="40" t="str">
        <f t="shared" si="54"/>
        <v/>
      </c>
      <c r="Q294" s="40" t="str">
        <f t="shared" si="55"/>
        <v/>
      </c>
      <c r="R294" s="40" t="str">
        <f t="shared" si="56"/>
        <v/>
      </c>
      <c r="S294" s="40" t="str">
        <f t="shared" si="57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9"/>
        <v/>
      </c>
      <c r="E295" s="50"/>
      <c r="F295" s="45" t="str">
        <f t="shared" si="50"/>
        <v/>
      </c>
      <c r="G295" s="82"/>
      <c r="H295" s="45" t="str">
        <f t="shared" si="51"/>
        <v/>
      </c>
      <c r="I295" s="45" t="str">
        <f t="shared" si="52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3"/>
        <v/>
      </c>
      <c r="P295" s="40" t="str">
        <f t="shared" si="54"/>
        <v/>
      </c>
      <c r="Q295" s="40" t="str">
        <f t="shared" si="55"/>
        <v/>
      </c>
      <c r="R295" s="40" t="str">
        <f t="shared" si="56"/>
        <v/>
      </c>
      <c r="S295" s="40" t="str">
        <f t="shared" si="57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9"/>
        <v/>
      </c>
      <c r="E296" s="50"/>
      <c r="F296" s="45" t="str">
        <f t="shared" si="50"/>
        <v/>
      </c>
      <c r="G296" s="82"/>
      <c r="H296" s="45" t="str">
        <f t="shared" si="51"/>
        <v/>
      </c>
      <c r="I296" s="45" t="str">
        <f t="shared" si="52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3"/>
        <v/>
      </c>
      <c r="P296" s="40" t="str">
        <f t="shared" si="54"/>
        <v/>
      </c>
      <c r="Q296" s="40" t="str">
        <f t="shared" si="55"/>
        <v/>
      </c>
      <c r="R296" s="40" t="str">
        <f t="shared" si="56"/>
        <v/>
      </c>
      <c r="S296" s="40" t="str">
        <f t="shared" si="57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9"/>
        <v/>
      </c>
      <c r="E297" s="50"/>
      <c r="F297" s="45" t="str">
        <f t="shared" si="50"/>
        <v/>
      </c>
      <c r="G297" s="82"/>
      <c r="H297" s="45" t="str">
        <f t="shared" si="51"/>
        <v/>
      </c>
      <c r="I297" s="45" t="str">
        <f t="shared" si="52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3"/>
        <v/>
      </c>
      <c r="P297" s="40" t="str">
        <f t="shared" si="54"/>
        <v/>
      </c>
      <c r="Q297" s="40" t="str">
        <f t="shared" si="55"/>
        <v/>
      </c>
      <c r="R297" s="40" t="str">
        <f t="shared" si="56"/>
        <v/>
      </c>
      <c r="S297" s="40" t="str">
        <f t="shared" si="57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9"/>
        <v/>
      </c>
      <c r="E298" s="50"/>
      <c r="F298" s="45" t="str">
        <f t="shared" si="50"/>
        <v/>
      </c>
      <c r="G298" s="82"/>
      <c r="H298" s="45" t="str">
        <f t="shared" si="51"/>
        <v/>
      </c>
      <c r="I298" s="45" t="str">
        <f t="shared" si="52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3"/>
        <v/>
      </c>
      <c r="P298" s="40" t="str">
        <f t="shared" si="54"/>
        <v/>
      </c>
      <c r="Q298" s="40" t="str">
        <f t="shared" si="55"/>
        <v/>
      </c>
      <c r="R298" s="40" t="str">
        <f t="shared" si="56"/>
        <v/>
      </c>
      <c r="S298" s="40" t="str">
        <f t="shared" si="57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9"/>
        <v/>
      </c>
      <c r="E299" s="50"/>
      <c r="F299" s="45" t="str">
        <f t="shared" si="50"/>
        <v/>
      </c>
      <c r="G299" s="82"/>
      <c r="H299" s="45" t="str">
        <f t="shared" si="51"/>
        <v/>
      </c>
      <c r="I299" s="45" t="str">
        <f t="shared" si="52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3"/>
        <v/>
      </c>
      <c r="P299" s="40" t="str">
        <f t="shared" si="54"/>
        <v/>
      </c>
      <c r="Q299" s="40" t="str">
        <f t="shared" si="55"/>
        <v/>
      </c>
      <c r="R299" s="40" t="str">
        <f t="shared" si="56"/>
        <v/>
      </c>
      <c r="S299" s="40" t="str">
        <f t="shared" si="57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9"/>
        <v/>
      </c>
      <c r="E300" s="50"/>
      <c r="F300" s="45" t="str">
        <f t="shared" si="50"/>
        <v/>
      </c>
      <c r="G300" s="82"/>
      <c r="H300" s="45" t="str">
        <f t="shared" si="51"/>
        <v/>
      </c>
      <c r="I300" s="45" t="str">
        <f t="shared" si="52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3"/>
        <v/>
      </c>
      <c r="P300" s="40" t="str">
        <f t="shared" si="54"/>
        <v/>
      </c>
      <c r="Q300" s="40" t="str">
        <f t="shared" si="55"/>
        <v/>
      </c>
      <c r="R300" s="40" t="str">
        <f t="shared" si="56"/>
        <v/>
      </c>
      <c r="S300" s="40" t="str">
        <f t="shared" si="57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9"/>
        <v/>
      </c>
      <c r="E301" s="50"/>
      <c r="F301" s="45" t="str">
        <f t="shared" si="50"/>
        <v/>
      </c>
      <c r="G301" s="82"/>
      <c r="H301" s="45" t="str">
        <f t="shared" si="51"/>
        <v/>
      </c>
      <c r="I301" s="45" t="str">
        <f t="shared" si="52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3"/>
        <v/>
      </c>
      <c r="P301" s="40" t="str">
        <f t="shared" si="54"/>
        <v/>
      </c>
      <c r="Q301" s="40" t="str">
        <f t="shared" si="55"/>
        <v/>
      </c>
      <c r="R301" s="40" t="str">
        <f t="shared" si="56"/>
        <v/>
      </c>
      <c r="S301" s="40" t="str">
        <f t="shared" si="57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9"/>
        <v/>
      </c>
      <c r="E302" s="50"/>
      <c r="F302" s="45" t="str">
        <f t="shared" si="50"/>
        <v/>
      </c>
      <c r="G302" s="82"/>
      <c r="H302" s="45" t="str">
        <f t="shared" si="51"/>
        <v/>
      </c>
      <c r="I302" s="45" t="str">
        <f t="shared" si="52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3"/>
        <v/>
      </c>
      <c r="P302" s="40" t="str">
        <f t="shared" si="54"/>
        <v/>
      </c>
      <c r="Q302" s="40" t="str">
        <f t="shared" si="55"/>
        <v/>
      </c>
      <c r="R302" s="40" t="str">
        <f t="shared" si="56"/>
        <v/>
      </c>
      <c r="S302" s="40" t="str">
        <f t="shared" si="57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9"/>
        <v/>
      </c>
      <c r="E303" s="50"/>
      <c r="F303" s="45" t="str">
        <f t="shared" si="50"/>
        <v/>
      </c>
      <c r="G303" s="82"/>
      <c r="H303" s="45" t="str">
        <f t="shared" si="51"/>
        <v/>
      </c>
      <c r="I303" s="45" t="str">
        <f t="shared" si="52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3"/>
        <v/>
      </c>
      <c r="P303" s="40" t="str">
        <f t="shared" si="54"/>
        <v/>
      </c>
      <c r="Q303" s="40" t="str">
        <f t="shared" si="55"/>
        <v/>
      </c>
      <c r="R303" s="40" t="str">
        <f t="shared" si="56"/>
        <v/>
      </c>
      <c r="S303" s="40" t="str">
        <f t="shared" si="57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9"/>
        <v/>
      </c>
      <c r="E304" s="50"/>
      <c r="F304" s="45" t="str">
        <f t="shared" si="50"/>
        <v/>
      </c>
      <c r="G304" s="82"/>
      <c r="H304" s="45" t="str">
        <f t="shared" si="51"/>
        <v/>
      </c>
      <c r="I304" s="45" t="str">
        <f t="shared" si="52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3"/>
        <v/>
      </c>
      <c r="P304" s="40" t="str">
        <f t="shared" si="54"/>
        <v/>
      </c>
      <c r="Q304" s="40" t="str">
        <f t="shared" si="55"/>
        <v/>
      </c>
      <c r="R304" s="40" t="str">
        <f t="shared" si="56"/>
        <v/>
      </c>
      <c r="S304" s="40" t="str">
        <f t="shared" si="57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9"/>
        <v/>
      </c>
      <c r="E305" s="50"/>
      <c r="F305" s="45" t="str">
        <f t="shared" si="50"/>
        <v/>
      </c>
      <c r="G305" s="82"/>
      <c r="H305" s="45" t="str">
        <f t="shared" si="51"/>
        <v/>
      </c>
      <c r="I305" s="45" t="str">
        <f t="shared" si="52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3"/>
        <v/>
      </c>
      <c r="P305" s="40" t="str">
        <f t="shared" si="54"/>
        <v/>
      </c>
      <c r="Q305" s="40" t="str">
        <f t="shared" si="55"/>
        <v/>
      </c>
      <c r="R305" s="40" t="str">
        <f t="shared" si="56"/>
        <v/>
      </c>
      <c r="S305" s="40" t="str">
        <f t="shared" si="57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9"/>
        <v/>
      </c>
      <c r="E306" s="50"/>
      <c r="F306" s="45" t="str">
        <f t="shared" si="50"/>
        <v/>
      </c>
      <c r="G306" s="82"/>
      <c r="H306" s="45" t="str">
        <f t="shared" si="51"/>
        <v/>
      </c>
      <c r="I306" s="45" t="str">
        <f t="shared" si="52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3"/>
        <v/>
      </c>
      <c r="P306" s="40" t="str">
        <f t="shared" si="54"/>
        <v/>
      </c>
      <c r="Q306" s="40" t="str">
        <f t="shared" si="55"/>
        <v/>
      </c>
      <c r="R306" s="40" t="str">
        <f t="shared" si="56"/>
        <v/>
      </c>
      <c r="S306" s="40" t="str">
        <f t="shared" si="57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9"/>
        <v/>
      </c>
      <c r="E307" s="50"/>
      <c r="F307" s="45" t="str">
        <f t="shared" si="50"/>
        <v/>
      </c>
      <c r="G307" s="82"/>
      <c r="H307" s="45" t="str">
        <f t="shared" si="51"/>
        <v/>
      </c>
      <c r="I307" s="45" t="str">
        <f t="shared" si="52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3"/>
        <v/>
      </c>
      <c r="P307" s="40" t="str">
        <f t="shared" si="54"/>
        <v/>
      </c>
      <c r="Q307" s="40" t="str">
        <f t="shared" si="55"/>
        <v/>
      </c>
      <c r="R307" s="40" t="str">
        <f t="shared" si="56"/>
        <v/>
      </c>
      <c r="S307" s="40" t="str">
        <f t="shared" si="57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9"/>
        <v/>
      </c>
      <c r="E308" s="50"/>
      <c r="F308" s="45" t="str">
        <f t="shared" si="50"/>
        <v/>
      </c>
      <c r="G308" s="82"/>
      <c r="H308" s="45" t="str">
        <f t="shared" si="51"/>
        <v/>
      </c>
      <c r="I308" s="45" t="str">
        <f t="shared" si="52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3"/>
        <v/>
      </c>
      <c r="P308" s="40" t="str">
        <f t="shared" si="54"/>
        <v/>
      </c>
      <c r="Q308" s="40" t="str">
        <f t="shared" si="55"/>
        <v/>
      </c>
      <c r="R308" s="40" t="str">
        <f t="shared" si="56"/>
        <v/>
      </c>
      <c r="S308" s="40" t="str">
        <f t="shared" si="57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9"/>
        <v/>
      </c>
      <c r="E309" s="50"/>
      <c r="F309" s="45" t="str">
        <f t="shared" si="50"/>
        <v/>
      </c>
      <c r="G309" s="82"/>
      <c r="H309" s="45" t="str">
        <f t="shared" si="51"/>
        <v/>
      </c>
      <c r="I309" s="45" t="str">
        <f t="shared" si="52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3"/>
        <v/>
      </c>
      <c r="P309" s="40" t="str">
        <f t="shared" si="54"/>
        <v/>
      </c>
      <c r="Q309" s="40" t="str">
        <f t="shared" si="55"/>
        <v/>
      </c>
      <c r="R309" s="40" t="str">
        <f t="shared" si="56"/>
        <v/>
      </c>
      <c r="S309" s="40" t="str">
        <f t="shared" si="57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9"/>
        <v/>
      </c>
      <c r="E310" s="50"/>
      <c r="F310" s="45" t="str">
        <f t="shared" si="50"/>
        <v/>
      </c>
      <c r="G310" s="82"/>
      <c r="H310" s="45" t="str">
        <f t="shared" si="51"/>
        <v/>
      </c>
      <c r="I310" s="45" t="str">
        <f t="shared" si="52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3"/>
        <v/>
      </c>
      <c r="P310" s="40" t="str">
        <f t="shared" si="54"/>
        <v/>
      </c>
      <c r="Q310" s="40" t="str">
        <f t="shared" si="55"/>
        <v/>
      </c>
      <c r="R310" s="40" t="str">
        <f t="shared" si="56"/>
        <v/>
      </c>
      <c r="S310" s="40" t="str">
        <f t="shared" si="57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9"/>
        <v/>
      </c>
      <c r="E311" s="50"/>
      <c r="F311" s="45" t="str">
        <f t="shared" si="50"/>
        <v/>
      </c>
      <c r="G311" s="82"/>
      <c r="H311" s="45" t="str">
        <f t="shared" si="51"/>
        <v/>
      </c>
      <c r="I311" s="45" t="str">
        <f t="shared" si="52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3"/>
        <v/>
      </c>
      <c r="P311" s="40" t="str">
        <f t="shared" si="54"/>
        <v/>
      </c>
      <c r="Q311" s="40" t="str">
        <f t="shared" si="55"/>
        <v/>
      </c>
      <c r="R311" s="40" t="str">
        <f t="shared" si="56"/>
        <v/>
      </c>
      <c r="S311" s="40" t="str">
        <f t="shared" si="57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9"/>
        <v/>
      </c>
      <c r="E312" s="50"/>
      <c r="F312" s="45" t="str">
        <f t="shared" si="50"/>
        <v/>
      </c>
      <c r="G312" s="82"/>
      <c r="H312" s="45" t="str">
        <f t="shared" si="51"/>
        <v/>
      </c>
      <c r="I312" s="45" t="str">
        <f t="shared" si="52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3"/>
        <v/>
      </c>
      <c r="P312" s="40" t="str">
        <f t="shared" si="54"/>
        <v/>
      </c>
      <c r="Q312" s="40" t="str">
        <f t="shared" si="55"/>
        <v/>
      </c>
      <c r="R312" s="40" t="str">
        <f t="shared" si="56"/>
        <v/>
      </c>
      <c r="S312" s="40" t="str">
        <f t="shared" si="57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9"/>
        <v/>
      </c>
      <c r="E313" s="50"/>
      <c r="F313" s="45" t="str">
        <f t="shared" si="50"/>
        <v/>
      </c>
      <c r="G313" s="82"/>
      <c r="H313" s="45" t="str">
        <f t="shared" si="51"/>
        <v/>
      </c>
      <c r="I313" s="45" t="str">
        <f t="shared" si="52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3"/>
        <v/>
      </c>
      <c r="P313" s="40" t="str">
        <f t="shared" si="54"/>
        <v/>
      </c>
      <c r="Q313" s="40" t="str">
        <f t="shared" si="55"/>
        <v/>
      </c>
      <c r="R313" s="40" t="str">
        <f t="shared" si="56"/>
        <v/>
      </c>
      <c r="S313" s="40" t="str">
        <f t="shared" si="57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9"/>
        <v/>
      </c>
      <c r="E314" s="50"/>
      <c r="F314" s="45" t="str">
        <f t="shared" si="50"/>
        <v/>
      </c>
      <c r="G314" s="82"/>
      <c r="H314" s="45" t="str">
        <f t="shared" si="51"/>
        <v/>
      </c>
      <c r="I314" s="45" t="str">
        <f t="shared" si="52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3"/>
        <v/>
      </c>
      <c r="P314" s="40" t="str">
        <f t="shared" si="54"/>
        <v/>
      </c>
      <c r="Q314" s="40" t="str">
        <f t="shared" si="55"/>
        <v/>
      </c>
      <c r="R314" s="40" t="str">
        <f t="shared" si="56"/>
        <v/>
      </c>
      <c r="S314" s="40" t="str">
        <f t="shared" si="57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9"/>
        <v/>
      </c>
      <c r="E315" s="50"/>
      <c r="F315" s="45" t="str">
        <f t="shared" si="50"/>
        <v/>
      </c>
      <c r="G315" s="82"/>
      <c r="H315" s="45" t="str">
        <f t="shared" si="51"/>
        <v/>
      </c>
      <c r="I315" s="45" t="str">
        <f t="shared" si="52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3"/>
        <v/>
      </c>
      <c r="P315" s="40" t="str">
        <f t="shared" si="54"/>
        <v/>
      </c>
      <c r="Q315" s="40" t="str">
        <f t="shared" si="55"/>
        <v/>
      </c>
      <c r="R315" s="40" t="str">
        <f t="shared" si="56"/>
        <v/>
      </c>
      <c r="S315" s="40" t="str">
        <f t="shared" si="57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9"/>
        <v/>
      </c>
      <c r="E316" s="50"/>
      <c r="F316" s="45" t="str">
        <f t="shared" si="50"/>
        <v/>
      </c>
      <c r="G316" s="82"/>
      <c r="H316" s="45" t="str">
        <f t="shared" si="51"/>
        <v/>
      </c>
      <c r="I316" s="45" t="str">
        <f t="shared" si="52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3"/>
        <v/>
      </c>
      <c r="P316" s="40" t="str">
        <f t="shared" si="54"/>
        <v/>
      </c>
      <c r="Q316" s="40" t="str">
        <f t="shared" si="55"/>
        <v/>
      </c>
      <c r="R316" s="40" t="str">
        <f t="shared" si="56"/>
        <v/>
      </c>
      <c r="S316" s="40" t="str">
        <f t="shared" si="57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9"/>
        <v/>
      </c>
      <c r="E317" s="50"/>
      <c r="F317" s="45" t="str">
        <f t="shared" si="50"/>
        <v/>
      </c>
      <c r="G317" s="82"/>
      <c r="H317" s="45" t="str">
        <f t="shared" si="51"/>
        <v/>
      </c>
      <c r="I317" s="45" t="str">
        <f t="shared" si="52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3"/>
        <v/>
      </c>
      <c r="P317" s="40" t="str">
        <f t="shared" si="54"/>
        <v/>
      </c>
      <c r="Q317" s="40" t="str">
        <f t="shared" si="55"/>
        <v/>
      </c>
      <c r="R317" s="40" t="str">
        <f t="shared" si="56"/>
        <v/>
      </c>
      <c r="S317" s="40" t="str">
        <f t="shared" si="57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9"/>
        <v/>
      </c>
      <c r="E318" s="50"/>
      <c r="F318" s="45" t="str">
        <f t="shared" si="50"/>
        <v/>
      </c>
      <c r="G318" s="82"/>
      <c r="H318" s="45" t="str">
        <f t="shared" si="51"/>
        <v/>
      </c>
      <c r="I318" s="45" t="str">
        <f t="shared" si="52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3"/>
        <v/>
      </c>
      <c r="P318" s="40" t="str">
        <f t="shared" si="54"/>
        <v/>
      </c>
      <c r="Q318" s="40" t="str">
        <f t="shared" si="55"/>
        <v/>
      </c>
      <c r="R318" s="40" t="str">
        <f t="shared" si="56"/>
        <v/>
      </c>
      <c r="S318" s="40" t="str">
        <f t="shared" si="57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9"/>
        <v/>
      </c>
      <c r="E319" s="50"/>
      <c r="F319" s="45" t="str">
        <f t="shared" si="50"/>
        <v/>
      </c>
      <c r="G319" s="82"/>
      <c r="H319" s="45" t="str">
        <f t="shared" si="51"/>
        <v/>
      </c>
      <c r="I319" s="45" t="str">
        <f t="shared" si="52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3"/>
        <v/>
      </c>
      <c r="P319" s="40" t="str">
        <f t="shared" si="54"/>
        <v/>
      </c>
      <c r="Q319" s="40" t="str">
        <f t="shared" si="55"/>
        <v/>
      </c>
      <c r="R319" s="40" t="str">
        <f t="shared" si="56"/>
        <v/>
      </c>
      <c r="S319" s="40" t="str">
        <f t="shared" si="57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9"/>
        <v/>
      </c>
      <c r="E320" s="50"/>
      <c r="F320" s="45" t="str">
        <f t="shared" si="50"/>
        <v/>
      </c>
      <c r="G320" s="82"/>
      <c r="H320" s="45" t="str">
        <f t="shared" si="51"/>
        <v/>
      </c>
      <c r="I320" s="45" t="str">
        <f t="shared" si="52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3"/>
        <v/>
      </c>
      <c r="P320" s="40" t="str">
        <f t="shared" si="54"/>
        <v/>
      </c>
      <c r="Q320" s="40" t="str">
        <f t="shared" si="55"/>
        <v/>
      </c>
      <c r="R320" s="40" t="str">
        <f t="shared" si="56"/>
        <v/>
      </c>
      <c r="S320" s="40" t="str">
        <f t="shared" si="57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9"/>
        <v/>
      </c>
      <c r="E321" s="50"/>
      <c r="F321" s="45" t="str">
        <f t="shared" si="50"/>
        <v/>
      </c>
      <c r="G321" s="82"/>
      <c r="H321" s="45" t="str">
        <f t="shared" si="51"/>
        <v/>
      </c>
      <c r="I321" s="45" t="str">
        <f t="shared" si="52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3"/>
        <v/>
      </c>
      <c r="P321" s="40" t="str">
        <f t="shared" si="54"/>
        <v/>
      </c>
      <c r="Q321" s="40" t="str">
        <f t="shared" si="55"/>
        <v/>
      </c>
      <c r="R321" s="40" t="str">
        <f t="shared" si="56"/>
        <v/>
      </c>
      <c r="S321" s="40" t="str">
        <f t="shared" si="57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9"/>
        <v/>
      </c>
      <c r="E322" s="50"/>
      <c r="F322" s="45" t="str">
        <f t="shared" si="50"/>
        <v/>
      </c>
      <c r="G322" s="82"/>
      <c r="H322" s="45" t="str">
        <f t="shared" si="51"/>
        <v/>
      </c>
      <c r="I322" s="45" t="str">
        <f t="shared" si="52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3"/>
        <v/>
      </c>
      <c r="P322" s="40" t="str">
        <f t="shared" si="54"/>
        <v/>
      </c>
      <c r="Q322" s="40" t="str">
        <f t="shared" si="55"/>
        <v/>
      </c>
      <c r="R322" s="40" t="str">
        <f t="shared" si="56"/>
        <v/>
      </c>
      <c r="S322" s="40" t="str">
        <f t="shared" si="57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8">IFERROR(VLOOKUP(C323,$T$6:$U$24,2,FALSE),"")</f>
        <v/>
      </c>
      <c r="E323" s="50"/>
      <c r="F323" s="45" t="str">
        <f t="shared" si="50"/>
        <v/>
      </c>
      <c r="G323" s="82"/>
      <c r="H323" s="45" t="str">
        <f t="shared" si="51"/>
        <v/>
      </c>
      <c r="I323" s="45" t="str">
        <f t="shared" si="52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3"/>
        <v/>
      </c>
      <c r="P323" s="40" t="str">
        <f t="shared" si="54"/>
        <v/>
      </c>
      <c r="Q323" s="40" t="str">
        <f t="shared" si="55"/>
        <v/>
      </c>
      <c r="R323" s="40" t="str">
        <f t="shared" si="56"/>
        <v/>
      </c>
      <c r="S323" s="40" t="str">
        <f t="shared" si="57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8"/>
        <v/>
      </c>
      <c r="E324" s="50"/>
      <c r="F324" s="45" t="str">
        <f t="shared" ref="F324:F387" si="59">IFERROR(VLOOKUP(E324,$W$5:$Y$129,2,FALSE),"")</f>
        <v/>
      </c>
      <c r="G324" s="82"/>
      <c r="H324" s="45" t="str">
        <f t="shared" ref="H324:H387" si="60">IFERROR(VLOOKUP(G324,$AC$6:$AD$344,2,FALSE),"")</f>
        <v/>
      </c>
      <c r="I324" s="45" t="str">
        <f t="shared" ref="I324:I387" si="61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2">LEFT(E324,3)</f>
        <v/>
      </c>
      <c r="P324" s="40" t="str">
        <f t="shared" ref="P324:P387" si="63">LEFT(E324,2)</f>
        <v/>
      </c>
      <c r="Q324" s="40" t="str">
        <f t="shared" ref="Q324:Q387" si="64">LEFT(C324,3)</f>
        <v/>
      </c>
      <c r="R324" s="40" t="str">
        <f t="shared" ref="R324:R387" si="65">MID(I324,2,2)</f>
        <v/>
      </c>
      <c r="S324" s="40" t="str">
        <f t="shared" ref="S324:S387" si="66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8"/>
        <v/>
      </c>
      <c r="E325" s="50"/>
      <c r="F325" s="45" t="str">
        <f t="shared" si="59"/>
        <v/>
      </c>
      <c r="G325" s="82"/>
      <c r="H325" s="45" t="str">
        <f t="shared" si="60"/>
        <v/>
      </c>
      <c r="I325" s="45" t="str">
        <f t="shared" si="61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2"/>
        <v/>
      </c>
      <c r="P325" s="40" t="str">
        <f t="shared" si="63"/>
        <v/>
      </c>
      <c r="Q325" s="40" t="str">
        <f t="shared" si="64"/>
        <v/>
      </c>
      <c r="R325" s="40" t="str">
        <f t="shared" si="65"/>
        <v/>
      </c>
      <c r="S325" s="40" t="str">
        <f t="shared" si="66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8"/>
        <v/>
      </c>
      <c r="E326" s="50"/>
      <c r="F326" s="45" t="str">
        <f t="shared" si="59"/>
        <v/>
      </c>
      <c r="G326" s="82"/>
      <c r="H326" s="45" t="str">
        <f t="shared" si="60"/>
        <v/>
      </c>
      <c r="I326" s="45" t="str">
        <f t="shared" si="61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2"/>
        <v/>
      </c>
      <c r="P326" s="40" t="str">
        <f t="shared" si="63"/>
        <v/>
      </c>
      <c r="Q326" s="40" t="str">
        <f t="shared" si="64"/>
        <v/>
      </c>
      <c r="R326" s="40" t="str">
        <f t="shared" si="65"/>
        <v/>
      </c>
      <c r="S326" s="40" t="str">
        <f t="shared" si="66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8"/>
        <v/>
      </c>
      <c r="E327" s="50"/>
      <c r="F327" s="45" t="str">
        <f t="shared" si="59"/>
        <v/>
      </c>
      <c r="G327" s="82"/>
      <c r="H327" s="45" t="str">
        <f t="shared" si="60"/>
        <v/>
      </c>
      <c r="I327" s="45" t="str">
        <f t="shared" si="61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2"/>
        <v/>
      </c>
      <c r="P327" s="40" t="str">
        <f t="shared" si="63"/>
        <v/>
      </c>
      <c r="Q327" s="40" t="str">
        <f t="shared" si="64"/>
        <v/>
      </c>
      <c r="R327" s="40" t="str">
        <f t="shared" si="65"/>
        <v/>
      </c>
      <c r="S327" s="40" t="str">
        <f t="shared" si="66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8"/>
        <v/>
      </c>
      <c r="E328" s="50"/>
      <c r="F328" s="45" t="str">
        <f t="shared" si="59"/>
        <v/>
      </c>
      <c r="G328" s="82"/>
      <c r="H328" s="45" t="str">
        <f t="shared" si="60"/>
        <v/>
      </c>
      <c r="I328" s="45" t="str">
        <f t="shared" si="61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2"/>
        <v/>
      </c>
      <c r="P328" s="40" t="str">
        <f t="shared" si="63"/>
        <v/>
      </c>
      <c r="Q328" s="40" t="str">
        <f t="shared" si="64"/>
        <v/>
      </c>
      <c r="R328" s="40" t="str">
        <f t="shared" si="65"/>
        <v/>
      </c>
      <c r="S328" s="40" t="str">
        <f t="shared" si="66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8"/>
        <v/>
      </c>
      <c r="E329" s="50"/>
      <c r="F329" s="45" t="str">
        <f t="shared" si="59"/>
        <v/>
      </c>
      <c r="G329" s="82"/>
      <c r="H329" s="45" t="str">
        <f t="shared" si="60"/>
        <v/>
      </c>
      <c r="I329" s="45" t="str">
        <f t="shared" si="61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2"/>
        <v/>
      </c>
      <c r="P329" s="40" t="str">
        <f t="shared" si="63"/>
        <v/>
      </c>
      <c r="Q329" s="40" t="str">
        <f t="shared" si="64"/>
        <v/>
      </c>
      <c r="R329" s="40" t="str">
        <f t="shared" si="65"/>
        <v/>
      </c>
      <c r="S329" s="40" t="str">
        <f t="shared" si="66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8"/>
        <v/>
      </c>
      <c r="E330" s="50"/>
      <c r="F330" s="45" t="str">
        <f t="shared" si="59"/>
        <v/>
      </c>
      <c r="G330" s="82"/>
      <c r="H330" s="45" t="str">
        <f t="shared" si="60"/>
        <v/>
      </c>
      <c r="I330" s="45" t="str">
        <f t="shared" si="61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2"/>
        <v/>
      </c>
      <c r="P330" s="40" t="str">
        <f t="shared" si="63"/>
        <v/>
      </c>
      <c r="Q330" s="40" t="str">
        <f t="shared" si="64"/>
        <v/>
      </c>
      <c r="R330" s="40" t="str">
        <f t="shared" si="65"/>
        <v/>
      </c>
      <c r="S330" s="40" t="str">
        <f t="shared" si="66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8"/>
        <v/>
      </c>
      <c r="E331" s="50"/>
      <c r="F331" s="45" t="str">
        <f t="shared" si="59"/>
        <v/>
      </c>
      <c r="G331" s="82"/>
      <c r="H331" s="45" t="str">
        <f t="shared" si="60"/>
        <v/>
      </c>
      <c r="I331" s="45" t="str">
        <f t="shared" si="61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2"/>
        <v/>
      </c>
      <c r="P331" s="40" t="str">
        <f t="shared" si="63"/>
        <v/>
      </c>
      <c r="Q331" s="40" t="str">
        <f t="shared" si="64"/>
        <v/>
      </c>
      <c r="R331" s="40" t="str">
        <f t="shared" si="65"/>
        <v/>
      </c>
      <c r="S331" s="40" t="str">
        <f t="shared" si="66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8"/>
        <v/>
      </c>
      <c r="E332" s="50"/>
      <c r="F332" s="45" t="str">
        <f t="shared" si="59"/>
        <v/>
      </c>
      <c r="G332" s="82"/>
      <c r="H332" s="45" t="str">
        <f t="shared" si="60"/>
        <v/>
      </c>
      <c r="I332" s="45" t="str">
        <f t="shared" si="61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2"/>
        <v/>
      </c>
      <c r="P332" s="40" t="str">
        <f t="shared" si="63"/>
        <v/>
      </c>
      <c r="Q332" s="40" t="str">
        <f t="shared" si="64"/>
        <v/>
      </c>
      <c r="R332" s="40" t="str">
        <f t="shared" si="65"/>
        <v/>
      </c>
      <c r="S332" s="40" t="str">
        <f t="shared" si="66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8"/>
        <v/>
      </c>
      <c r="E333" s="50"/>
      <c r="F333" s="45" t="str">
        <f t="shared" si="59"/>
        <v/>
      </c>
      <c r="G333" s="82"/>
      <c r="H333" s="45" t="str">
        <f t="shared" si="60"/>
        <v/>
      </c>
      <c r="I333" s="45" t="str">
        <f t="shared" si="61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2"/>
        <v/>
      </c>
      <c r="P333" s="40" t="str">
        <f t="shared" si="63"/>
        <v/>
      </c>
      <c r="Q333" s="40" t="str">
        <f t="shared" si="64"/>
        <v/>
      </c>
      <c r="R333" s="40" t="str">
        <f t="shared" si="65"/>
        <v/>
      </c>
      <c r="S333" s="40" t="str">
        <f t="shared" si="66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8"/>
        <v/>
      </c>
      <c r="E334" s="50"/>
      <c r="F334" s="45" t="str">
        <f t="shared" si="59"/>
        <v/>
      </c>
      <c r="G334" s="82"/>
      <c r="H334" s="45" t="str">
        <f t="shared" si="60"/>
        <v/>
      </c>
      <c r="I334" s="45" t="str">
        <f t="shared" si="61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2"/>
        <v/>
      </c>
      <c r="P334" s="40" t="str">
        <f t="shared" si="63"/>
        <v/>
      </c>
      <c r="Q334" s="40" t="str">
        <f t="shared" si="64"/>
        <v/>
      </c>
      <c r="R334" s="40" t="str">
        <f t="shared" si="65"/>
        <v/>
      </c>
      <c r="S334" s="40" t="str">
        <f t="shared" si="66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8"/>
        <v/>
      </c>
      <c r="E335" s="50"/>
      <c r="F335" s="45" t="str">
        <f t="shared" si="59"/>
        <v/>
      </c>
      <c r="G335" s="82"/>
      <c r="H335" s="45" t="str">
        <f t="shared" si="60"/>
        <v/>
      </c>
      <c r="I335" s="45" t="str">
        <f t="shared" si="61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2"/>
        <v/>
      </c>
      <c r="P335" s="40" t="str">
        <f t="shared" si="63"/>
        <v/>
      </c>
      <c r="Q335" s="40" t="str">
        <f t="shared" si="64"/>
        <v/>
      </c>
      <c r="R335" s="40" t="str">
        <f t="shared" si="65"/>
        <v/>
      </c>
      <c r="S335" s="40" t="str">
        <f t="shared" si="66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8"/>
        <v/>
      </c>
      <c r="E336" s="50"/>
      <c r="F336" s="45" t="str">
        <f t="shared" si="59"/>
        <v/>
      </c>
      <c r="G336" s="82"/>
      <c r="H336" s="45" t="str">
        <f t="shared" si="60"/>
        <v/>
      </c>
      <c r="I336" s="45" t="str">
        <f t="shared" si="61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2"/>
        <v/>
      </c>
      <c r="P336" s="40" t="str">
        <f t="shared" si="63"/>
        <v/>
      </c>
      <c r="Q336" s="40" t="str">
        <f t="shared" si="64"/>
        <v/>
      </c>
      <c r="R336" s="40" t="str">
        <f t="shared" si="65"/>
        <v/>
      </c>
      <c r="S336" s="40" t="str">
        <f t="shared" si="66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8"/>
        <v/>
      </c>
      <c r="E337" s="50"/>
      <c r="F337" s="45" t="str">
        <f t="shared" si="59"/>
        <v/>
      </c>
      <c r="G337" s="82"/>
      <c r="H337" s="45" t="str">
        <f t="shared" si="60"/>
        <v/>
      </c>
      <c r="I337" s="45" t="str">
        <f t="shared" si="61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2"/>
        <v/>
      </c>
      <c r="P337" s="40" t="str">
        <f t="shared" si="63"/>
        <v/>
      </c>
      <c r="Q337" s="40" t="str">
        <f t="shared" si="64"/>
        <v/>
      </c>
      <c r="R337" s="40" t="str">
        <f t="shared" si="65"/>
        <v/>
      </c>
      <c r="S337" s="40" t="str">
        <f t="shared" si="66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8"/>
        <v/>
      </c>
      <c r="E338" s="50"/>
      <c r="F338" s="45" t="str">
        <f t="shared" si="59"/>
        <v/>
      </c>
      <c r="G338" s="82"/>
      <c r="H338" s="45" t="str">
        <f t="shared" si="60"/>
        <v/>
      </c>
      <c r="I338" s="45" t="str">
        <f t="shared" si="61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2"/>
        <v/>
      </c>
      <c r="P338" s="40" t="str">
        <f t="shared" si="63"/>
        <v/>
      </c>
      <c r="Q338" s="40" t="str">
        <f t="shared" si="64"/>
        <v/>
      </c>
      <c r="R338" s="40" t="str">
        <f t="shared" si="65"/>
        <v/>
      </c>
      <c r="S338" s="40" t="str">
        <f t="shared" si="66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8"/>
        <v/>
      </c>
      <c r="E339" s="50"/>
      <c r="F339" s="45" t="str">
        <f t="shared" si="59"/>
        <v/>
      </c>
      <c r="G339" s="82"/>
      <c r="H339" s="45" t="str">
        <f t="shared" si="60"/>
        <v/>
      </c>
      <c r="I339" s="45" t="str">
        <f t="shared" si="61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2"/>
        <v/>
      </c>
      <c r="P339" s="40" t="str">
        <f t="shared" si="63"/>
        <v/>
      </c>
      <c r="Q339" s="40" t="str">
        <f t="shared" si="64"/>
        <v/>
      </c>
      <c r="R339" s="40" t="str">
        <f t="shared" si="65"/>
        <v/>
      </c>
      <c r="S339" s="40" t="str">
        <f t="shared" si="66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8"/>
        <v/>
      </c>
      <c r="E340" s="50"/>
      <c r="F340" s="45" t="str">
        <f t="shared" si="59"/>
        <v/>
      </c>
      <c r="G340" s="82"/>
      <c r="H340" s="45" t="str">
        <f t="shared" si="60"/>
        <v/>
      </c>
      <c r="I340" s="45" t="str">
        <f t="shared" si="61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2"/>
        <v/>
      </c>
      <c r="P340" s="40" t="str">
        <f t="shared" si="63"/>
        <v/>
      </c>
      <c r="Q340" s="40" t="str">
        <f t="shared" si="64"/>
        <v/>
      </c>
      <c r="R340" s="40" t="str">
        <f t="shared" si="65"/>
        <v/>
      </c>
      <c r="S340" s="40" t="str">
        <f t="shared" si="66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8"/>
        <v/>
      </c>
      <c r="E341" s="50"/>
      <c r="F341" s="45" t="str">
        <f t="shared" si="59"/>
        <v/>
      </c>
      <c r="G341" s="82"/>
      <c r="H341" s="45" t="str">
        <f t="shared" si="60"/>
        <v/>
      </c>
      <c r="I341" s="45" t="str">
        <f t="shared" si="61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2"/>
        <v/>
      </c>
      <c r="P341" s="40" t="str">
        <f t="shared" si="63"/>
        <v/>
      </c>
      <c r="Q341" s="40" t="str">
        <f t="shared" si="64"/>
        <v/>
      </c>
      <c r="R341" s="40" t="str">
        <f t="shared" si="65"/>
        <v/>
      </c>
      <c r="S341" s="40" t="str">
        <f t="shared" si="66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8"/>
        <v/>
      </c>
      <c r="E342" s="50"/>
      <c r="F342" s="45" t="str">
        <f t="shared" si="59"/>
        <v/>
      </c>
      <c r="G342" s="82"/>
      <c r="H342" s="45" t="str">
        <f t="shared" si="60"/>
        <v/>
      </c>
      <c r="I342" s="45" t="str">
        <f t="shared" si="61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2"/>
        <v/>
      </c>
      <c r="P342" s="40" t="str">
        <f t="shared" si="63"/>
        <v/>
      </c>
      <c r="Q342" s="40" t="str">
        <f t="shared" si="64"/>
        <v/>
      </c>
      <c r="R342" s="40" t="str">
        <f t="shared" si="65"/>
        <v/>
      </c>
      <c r="S342" s="40" t="str">
        <f t="shared" si="66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8"/>
        <v/>
      </c>
      <c r="E343" s="50"/>
      <c r="F343" s="45" t="str">
        <f t="shared" si="59"/>
        <v/>
      </c>
      <c r="G343" s="82"/>
      <c r="H343" s="45" t="str">
        <f t="shared" si="60"/>
        <v/>
      </c>
      <c r="I343" s="45" t="str">
        <f t="shared" si="61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2"/>
        <v/>
      </c>
      <c r="P343" s="40" t="str">
        <f t="shared" si="63"/>
        <v/>
      </c>
      <c r="Q343" s="40" t="str">
        <f t="shared" si="64"/>
        <v/>
      </c>
      <c r="R343" s="40" t="str">
        <f t="shared" si="65"/>
        <v/>
      </c>
      <c r="S343" s="40" t="str">
        <f t="shared" si="66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8"/>
        <v/>
      </c>
      <c r="E344" s="50"/>
      <c r="F344" s="45" t="str">
        <f t="shared" si="59"/>
        <v/>
      </c>
      <c r="G344" s="82"/>
      <c r="H344" s="45" t="str">
        <f t="shared" si="60"/>
        <v/>
      </c>
      <c r="I344" s="45" t="str">
        <f t="shared" si="61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2"/>
        <v/>
      </c>
      <c r="P344" s="40" t="str">
        <f t="shared" si="63"/>
        <v/>
      </c>
      <c r="Q344" s="40" t="str">
        <f t="shared" si="64"/>
        <v/>
      </c>
      <c r="R344" s="40" t="str">
        <f t="shared" si="65"/>
        <v/>
      </c>
      <c r="S344" s="40" t="str">
        <f t="shared" si="66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8"/>
        <v/>
      </c>
      <c r="E345" s="50"/>
      <c r="F345" s="45" t="str">
        <f t="shared" si="59"/>
        <v/>
      </c>
      <c r="G345" s="82"/>
      <c r="H345" s="45" t="str">
        <f t="shared" si="60"/>
        <v/>
      </c>
      <c r="I345" s="45" t="str">
        <f t="shared" si="61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2"/>
        <v/>
      </c>
      <c r="P345" s="40" t="str">
        <f t="shared" si="63"/>
        <v/>
      </c>
      <c r="Q345" s="40" t="str">
        <f t="shared" si="64"/>
        <v/>
      </c>
      <c r="R345" s="40" t="str">
        <f t="shared" si="65"/>
        <v/>
      </c>
      <c r="S345" s="40" t="str">
        <f t="shared" si="66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8"/>
        <v/>
      </c>
      <c r="E346" s="50"/>
      <c r="F346" s="45" t="str">
        <f t="shared" si="59"/>
        <v/>
      </c>
      <c r="G346" s="82"/>
      <c r="H346" s="45" t="str">
        <f t="shared" si="60"/>
        <v/>
      </c>
      <c r="I346" s="45" t="str">
        <f t="shared" si="61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2"/>
        <v/>
      </c>
      <c r="P346" s="40" t="str">
        <f t="shared" si="63"/>
        <v/>
      </c>
      <c r="Q346" s="40" t="str">
        <f t="shared" si="64"/>
        <v/>
      </c>
      <c r="R346" s="40" t="str">
        <f t="shared" si="65"/>
        <v/>
      </c>
      <c r="S346" s="40" t="str">
        <f t="shared" si="66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8"/>
        <v/>
      </c>
      <c r="E347" s="50"/>
      <c r="F347" s="45" t="str">
        <f t="shared" si="59"/>
        <v/>
      </c>
      <c r="G347" s="82"/>
      <c r="H347" s="45" t="str">
        <f t="shared" si="60"/>
        <v/>
      </c>
      <c r="I347" s="45" t="str">
        <f t="shared" si="61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2"/>
        <v/>
      </c>
      <c r="P347" s="40" t="str">
        <f t="shared" si="63"/>
        <v/>
      </c>
      <c r="Q347" s="40" t="str">
        <f t="shared" si="64"/>
        <v/>
      </c>
      <c r="R347" s="40" t="str">
        <f t="shared" si="65"/>
        <v/>
      </c>
      <c r="S347" s="40" t="str">
        <f t="shared" si="66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8"/>
        <v/>
      </c>
      <c r="E348" s="50"/>
      <c r="F348" s="45" t="str">
        <f t="shared" si="59"/>
        <v/>
      </c>
      <c r="G348" s="82"/>
      <c r="H348" s="45" t="str">
        <f t="shared" si="60"/>
        <v/>
      </c>
      <c r="I348" s="45" t="str">
        <f t="shared" si="61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2"/>
        <v/>
      </c>
      <c r="P348" s="40" t="str">
        <f t="shared" si="63"/>
        <v/>
      </c>
      <c r="Q348" s="40" t="str">
        <f t="shared" si="64"/>
        <v/>
      </c>
      <c r="R348" s="40" t="str">
        <f t="shared" si="65"/>
        <v/>
      </c>
      <c r="S348" s="40" t="str">
        <f t="shared" si="66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8"/>
        <v/>
      </c>
      <c r="E349" s="50"/>
      <c r="F349" s="45" t="str">
        <f t="shared" si="59"/>
        <v/>
      </c>
      <c r="G349" s="82"/>
      <c r="H349" s="45" t="str">
        <f t="shared" si="60"/>
        <v/>
      </c>
      <c r="I349" s="45" t="str">
        <f t="shared" si="61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2"/>
        <v/>
      </c>
      <c r="P349" s="40" t="str">
        <f t="shared" si="63"/>
        <v/>
      </c>
      <c r="Q349" s="40" t="str">
        <f t="shared" si="64"/>
        <v/>
      </c>
      <c r="R349" s="40" t="str">
        <f t="shared" si="65"/>
        <v/>
      </c>
      <c r="S349" s="40" t="str">
        <f t="shared" si="66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8"/>
        <v/>
      </c>
      <c r="E350" s="50"/>
      <c r="F350" s="45" t="str">
        <f t="shared" si="59"/>
        <v/>
      </c>
      <c r="G350" s="82"/>
      <c r="H350" s="45" t="str">
        <f t="shared" si="60"/>
        <v/>
      </c>
      <c r="I350" s="45" t="str">
        <f t="shared" si="61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2"/>
        <v/>
      </c>
      <c r="P350" s="40" t="str">
        <f t="shared" si="63"/>
        <v/>
      </c>
      <c r="Q350" s="40" t="str">
        <f t="shared" si="64"/>
        <v/>
      </c>
      <c r="R350" s="40" t="str">
        <f t="shared" si="65"/>
        <v/>
      </c>
      <c r="S350" s="40" t="str">
        <f t="shared" si="66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8"/>
        <v/>
      </c>
      <c r="E351" s="50"/>
      <c r="F351" s="45" t="str">
        <f t="shared" si="59"/>
        <v/>
      </c>
      <c r="G351" s="82"/>
      <c r="H351" s="45" t="str">
        <f t="shared" si="60"/>
        <v/>
      </c>
      <c r="I351" s="45" t="str">
        <f t="shared" si="61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2"/>
        <v/>
      </c>
      <c r="P351" s="40" t="str">
        <f t="shared" si="63"/>
        <v/>
      </c>
      <c r="Q351" s="40" t="str">
        <f t="shared" si="64"/>
        <v/>
      </c>
      <c r="R351" s="40" t="str">
        <f t="shared" si="65"/>
        <v/>
      </c>
      <c r="S351" s="40" t="str">
        <f t="shared" si="66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8"/>
        <v/>
      </c>
      <c r="E352" s="50"/>
      <c r="F352" s="45" t="str">
        <f t="shared" si="59"/>
        <v/>
      </c>
      <c r="G352" s="82"/>
      <c r="H352" s="45" t="str">
        <f t="shared" si="60"/>
        <v/>
      </c>
      <c r="I352" s="45" t="str">
        <f t="shared" si="61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2"/>
        <v/>
      </c>
      <c r="P352" s="40" t="str">
        <f t="shared" si="63"/>
        <v/>
      </c>
      <c r="Q352" s="40" t="str">
        <f t="shared" si="64"/>
        <v/>
      </c>
      <c r="R352" s="40" t="str">
        <f t="shared" si="65"/>
        <v/>
      </c>
      <c r="S352" s="40" t="str">
        <f t="shared" si="66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8"/>
        <v/>
      </c>
      <c r="E353" s="50"/>
      <c r="F353" s="45" t="str">
        <f t="shared" si="59"/>
        <v/>
      </c>
      <c r="G353" s="82"/>
      <c r="H353" s="45" t="str">
        <f t="shared" si="60"/>
        <v/>
      </c>
      <c r="I353" s="45" t="str">
        <f t="shared" si="61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2"/>
        <v/>
      </c>
      <c r="P353" s="40" t="str">
        <f t="shared" si="63"/>
        <v/>
      </c>
      <c r="Q353" s="40" t="str">
        <f t="shared" si="64"/>
        <v/>
      </c>
      <c r="R353" s="40" t="str">
        <f t="shared" si="65"/>
        <v/>
      </c>
      <c r="S353" s="40" t="str">
        <f t="shared" si="66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8"/>
        <v/>
      </c>
      <c r="E354" s="50"/>
      <c r="F354" s="45" t="str">
        <f t="shared" si="59"/>
        <v/>
      </c>
      <c r="G354" s="82"/>
      <c r="H354" s="45" t="str">
        <f t="shared" si="60"/>
        <v/>
      </c>
      <c r="I354" s="45" t="str">
        <f t="shared" si="61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2"/>
        <v/>
      </c>
      <c r="P354" s="40" t="str">
        <f t="shared" si="63"/>
        <v/>
      </c>
      <c r="Q354" s="40" t="str">
        <f t="shared" si="64"/>
        <v/>
      </c>
      <c r="R354" s="40" t="str">
        <f t="shared" si="65"/>
        <v/>
      </c>
      <c r="S354" s="40" t="str">
        <f t="shared" si="66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8"/>
        <v/>
      </c>
      <c r="E355" s="50"/>
      <c r="F355" s="45" t="str">
        <f t="shared" si="59"/>
        <v/>
      </c>
      <c r="G355" s="82"/>
      <c r="H355" s="45" t="str">
        <f t="shared" si="60"/>
        <v/>
      </c>
      <c r="I355" s="45" t="str">
        <f t="shared" si="61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2"/>
        <v/>
      </c>
      <c r="P355" s="40" t="str">
        <f t="shared" si="63"/>
        <v/>
      </c>
      <c r="Q355" s="40" t="str">
        <f t="shared" si="64"/>
        <v/>
      </c>
      <c r="R355" s="40" t="str">
        <f t="shared" si="65"/>
        <v/>
      </c>
      <c r="S355" s="40" t="str">
        <f t="shared" si="66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8"/>
        <v/>
      </c>
      <c r="E356" s="50"/>
      <c r="F356" s="45" t="str">
        <f t="shared" si="59"/>
        <v/>
      </c>
      <c r="G356" s="82"/>
      <c r="H356" s="45" t="str">
        <f t="shared" si="60"/>
        <v/>
      </c>
      <c r="I356" s="45" t="str">
        <f t="shared" si="61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2"/>
        <v/>
      </c>
      <c r="P356" s="40" t="str">
        <f t="shared" si="63"/>
        <v/>
      </c>
      <c r="Q356" s="40" t="str">
        <f t="shared" si="64"/>
        <v/>
      </c>
      <c r="R356" s="40" t="str">
        <f t="shared" si="65"/>
        <v/>
      </c>
      <c r="S356" s="40" t="str">
        <f t="shared" si="66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8"/>
        <v/>
      </c>
      <c r="E357" s="50"/>
      <c r="F357" s="45" t="str">
        <f t="shared" si="59"/>
        <v/>
      </c>
      <c r="G357" s="82"/>
      <c r="H357" s="45" t="str">
        <f t="shared" si="60"/>
        <v/>
      </c>
      <c r="I357" s="45" t="str">
        <f t="shared" si="61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2"/>
        <v/>
      </c>
      <c r="P357" s="40" t="str">
        <f t="shared" si="63"/>
        <v/>
      </c>
      <c r="Q357" s="40" t="str">
        <f t="shared" si="64"/>
        <v/>
      </c>
      <c r="R357" s="40" t="str">
        <f t="shared" si="65"/>
        <v/>
      </c>
      <c r="S357" s="40" t="str">
        <f t="shared" si="66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8"/>
        <v/>
      </c>
      <c r="E358" s="50"/>
      <c r="F358" s="45" t="str">
        <f t="shared" si="59"/>
        <v/>
      </c>
      <c r="G358" s="82"/>
      <c r="H358" s="45" t="str">
        <f t="shared" si="60"/>
        <v/>
      </c>
      <c r="I358" s="45" t="str">
        <f t="shared" si="61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2"/>
        <v/>
      </c>
      <c r="P358" s="40" t="str">
        <f t="shared" si="63"/>
        <v/>
      </c>
      <c r="Q358" s="40" t="str">
        <f t="shared" si="64"/>
        <v/>
      </c>
      <c r="R358" s="40" t="str">
        <f t="shared" si="65"/>
        <v/>
      </c>
      <c r="S358" s="40" t="str">
        <f t="shared" si="66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8"/>
        <v/>
      </c>
      <c r="E359" s="50"/>
      <c r="F359" s="45" t="str">
        <f t="shared" si="59"/>
        <v/>
      </c>
      <c r="G359" s="82"/>
      <c r="H359" s="45" t="str">
        <f t="shared" si="60"/>
        <v/>
      </c>
      <c r="I359" s="45" t="str">
        <f t="shared" si="61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2"/>
        <v/>
      </c>
      <c r="P359" s="40" t="str">
        <f t="shared" si="63"/>
        <v/>
      </c>
      <c r="Q359" s="40" t="str">
        <f t="shared" si="64"/>
        <v/>
      </c>
      <c r="R359" s="40" t="str">
        <f t="shared" si="65"/>
        <v/>
      </c>
      <c r="S359" s="40" t="str">
        <f t="shared" si="66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8"/>
        <v/>
      </c>
      <c r="E360" s="50"/>
      <c r="F360" s="45" t="str">
        <f t="shared" si="59"/>
        <v/>
      </c>
      <c r="G360" s="82"/>
      <c r="H360" s="45" t="str">
        <f t="shared" si="60"/>
        <v/>
      </c>
      <c r="I360" s="45" t="str">
        <f t="shared" si="61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2"/>
        <v/>
      </c>
      <c r="P360" s="40" t="str">
        <f t="shared" si="63"/>
        <v/>
      </c>
      <c r="Q360" s="40" t="str">
        <f t="shared" si="64"/>
        <v/>
      </c>
      <c r="R360" s="40" t="str">
        <f t="shared" si="65"/>
        <v/>
      </c>
      <c r="S360" s="40" t="str">
        <f t="shared" si="66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8"/>
        <v/>
      </c>
      <c r="E361" s="50"/>
      <c r="F361" s="45" t="str">
        <f t="shared" si="59"/>
        <v/>
      </c>
      <c r="G361" s="82"/>
      <c r="H361" s="45" t="str">
        <f t="shared" si="60"/>
        <v/>
      </c>
      <c r="I361" s="45" t="str">
        <f t="shared" si="61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2"/>
        <v/>
      </c>
      <c r="P361" s="40" t="str">
        <f t="shared" si="63"/>
        <v/>
      </c>
      <c r="Q361" s="40" t="str">
        <f t="shared" si="64"/>
        <v/>
      </c>
      <c r="R361" s="40" t="str">
        <f t="shared" si="65"/>
        <v/>
      </c>
      <c r="S361" s="40" t="str">
        <f t="shared" si="66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8"/>
        <v/>
      </c>
      <c r="E362" s="50"/>
      <c r="F362" s="45" t="str">
        <f t="shared" si="59"/>
        <v/>
      </c>
      <c r="G362" s="82"/>
      <c r="H362" s="45" t="str">
        <f t="shared" si="60"/>
        <v/>
      </c>
      <c r="I362" s="45" t="str">
        <f t="shared" si="61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2"/>
        <v/>
      </c>
      <c r="P362" s="40" t="str">
        <f t="shared" si="63"/>
        <v/>
      </c>
      <c r="Q362" s="40" t="str">
        <f t="shared" si="64"/>
        <v/>
      </c>
      <c r="R362" s="40" t="str">
        <f t="shared" si="65"/>
        <v/>
      </c>
      <c r="S362" s="40" t="str">
        <f t="shared" si="66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8"/>
        <v/>
      </c>
      <c r="E363" s="50"/>
      <c r="F363" s="45" t="str">
        <f t="shared" si="59"/>
        <v/>
      </c>
      <c r="G363" s="82"/>
      <c r="H363" s="45" t="str">
        <f t="shared" si="60"/>
        <v/>
      </c>
      <c r="I363" s="45" t="str">
        <f t="shared" si="61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2"/>
        <v/>
      </c>
      <c r="P363" s="40" t="str">
        <f t="shared" si="63"/>
        <v/>
      </c>
      <c r="Q363" s="40" t="str">
        <f t="shared" si="64"/>
        <v/>
      </c>
      <c r="R363" s="40" t="str">
        <f t="shared" si="65"/>
        <v/>
      </c>
      <c r="S363" s="40" t="str">
        <f t="shared" si="66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8"/>
        <v/>
      </c>
      <c r="E364" s="50"/>
      <c r="F364" s="45" t="str">
        <f t="shared" si="59"/>
        <v/>
      </c>
      <c r="G364" s="82"/>
      <c r="H364" s="45" t="str">
        <f t="shared" si="60"/>
        <v/>
      </c>
      <c r="I364" s="45" t="str">
        <f t="shared" si="61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2"/>
        <v/>
      </c>
      <c r="P364" s="40" t="str">
        <f t="shared" si="63"/>
        <v/>
      </c>
      <c r="Q364" s="40" t="str">
        <f t="shared" si="64"/>
        <v/>
      </c>
      <c r="R364" s="40" t="str">
        <f t="shared" si="65"/>
        <v/>
      </c>
      <c r="S364" s="40" t="str">
        <f t="shared" si="66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8"/>
        <v/>
      </c>
      <c r="E365" s="50"/>
      <c r="F365" s="45" t="str">
        <f t="shared" si="59"/>
        <v/>
      </c>
      <c r="G365" s="82"/>
      <c r="H365" s="45" t="str">
        <f t="shared" si="60"/>
        <v/>
      </c>
      <c r="I365" s="45" t="str">
        <f t="shared" si="61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2"/>
        <v/>
      </c>
      <c r="P365" s="40" t="str">
        <f t="shared" si="63"/>
        <v/>
      </c>
      <c r="Q365" s="40" t="str">
        <f t="shared" si="64"/>
        <v/>
      </c>
      <c r="R365" s="40" t="str">
        <f t="shared" si="65"/>
        <v/>
      </c>
      <c r="S365" s="40" t="str">
        <f t="shared" si="66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8"/>
        <v/>
      </c>
      <c r="E366" s="50"/>
      <c r="F366" s="45" t="str">
        <f t="shared" si="59"/>
        <v/>
      </c>
      <c r="G366" s="82"/>
      <c r="H366" s="45" t="str">
        <f t="shared" si="60"/>
        <v/>
      </c>
      <c r="I366" s="45" t="str">
        <f t="shared" si="61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2"/>
        <v/>
      </c>
      <c r="P366" s="40" t="str">
        <f t="shared" si="63"/>
        <v/>
      </c>
      <c r="Q366" s="40" t="str">
        <f t="shared" si="64"/>
        <v/>
      </c>
      <c r="R366" s="40" t="str">
        <f t="shared" si="65"/>
        <v/>
      </c>
      <c r="S366" s="40" t="str">
        <f t="shared" si="66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8"/>
        <v/>
      </c>
      <c r="E367" s="50"/>
      <c r="F367" s="45" t="str">
        <f t="shared" si="59"/>
        <v/>
      </c>
      <c r="G367" s="82"/>
      <c r="H367" s="45" t="str">
        <f t="shared" si="60"/>
        <v/>
      </c>
      <c r="I367" s="45" t="str">
        <f t="shared" si="61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2"/>
        <v/>
      </c>
      <c r="P367" s="40" t="str">
        <f t="shared" si="63"/>
        <v/>
      </c>
      <c r="Q367" s="40" t="str">
        <f t="shared" si="64"/>
        <v/>
      </c>
      <c r="R367" s="40" t="str">
        <f t="shared" si="65"/>
        <v/>
      </c>
      <c r="S367" s="40" t="str">
        <f t="shared" si="66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8"/>
        <v/>
      </c>
      <c r="E368" s="50"/>
      <c r="F368" s="45" t="str">
        <f t="shared" si="59"/>
        <v/>
      </c>
      <c r="G368" s="82"/>
      <c r="H368" s="45" t="str">
        <f t="shared" si="60"/>
        <v/>
      </c>
      <c r="I368" s="45" t="str">
        <f t="shared" si="61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2"/>
        <v/>
      </c>
      <c r="P368" s="40" t="str">
        <f t="shared" si="63"/>
        <v/>
      </c>
      <c r="Q368" s="40" t="str">
        <f t="shared" si="64"/>
        <v/>
      </c>
      <c r="R368" s="40" t="str">
        <f t="shared" si="65"/>
        <v/>
      </c>
      <c r="S368" s="40" t="str">
        <f t="shared" si="66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8"/>
        <v/>
      </c>
      <c r="E369" s="50"/>
      <c r="F369" s="45" t="str">
        <f t="shared" si="59"/>
        <v/>
      </c>
      <c r="G369" s="82"/>
      <c r="H369" s="45" t="str">
        <f t="shared" si="60"/>
        <v/>
      </c>
      <c r="I369" s="45" t="str">
        <f t="shared" si="61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2"/>
        <v/>
      </c>
      <c r="P369" s="40" t="str">
        <f t="shared" si="63"/>
        <v/>
      </c>
      <c r="Q369" s="40" t="str">
        <f t="shared" si="64"/>
        <v/>
      </c>
      <c r="R369" s="40" t="str">
        <f t="shared" si="65"/>
        <v/>
      </c>
      <c r="S369" s="40" t="str">
        <f t="shared" si="66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8"/>
        <v/>
      </c>
      <c r="E370" s="50"/>
      <c r="F370" s="45" t="str">
        <f t="shared" si="59"/>
        <v/>
      </c>
      <c r="G370" s="82"/>
      <c r="H370" s="45" t="str">
        <f t="shared" si="60"/>
        <v/>
      </c>
      <c r="I370" s="45" t="str">
        <f t="shared" si="61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2"/>
        <v/>
      </c>
      <c r="P370" s="40" t="str">
        <f t="shared" si="63"/>
        <v/>
      </c>
      <c r="Q370" s="40" t="str">
        <f t="shared" si="64"/>
        <v/>
      </c>
      <c r="R370" s="40" t="str">
        <f t="shared" si="65"/>
        <v/>
      </c>
      <c r="S370" s="40" t="str">
        <f t="shared" si="66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8"/>
        <v/>
      </c>
      <c r="E371" s="50"/>
      <c r="F371" s="45" t="str">
        <f t="shared" si="59"/>
        <v/>
      </c>
      <c r="G371" s="82"/>
      <c r="H371" s="45" t="str">
        <f t="shared" si="60"/>
        <v/>
      </c>
      <c r="I371" s="45" t="str">
        <f t="shared" si="61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2"/>
        <v/>
      </c>
      <c r="P371" s="40" t="str">
        <f t="shared" si="63"/>
        <v/>
      </c>
      <c r="Q371" s="40" t="str">
        <f t="shared" si="64"/>
        <v/>
      </c>
      <c r="R371" s="40" t="str">
        <f t="shared" si="65"/>
        <v/>
      </c>
      <c r="S371" s="40" t="str">
        <f t="shared" si="66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8"/>
        <v/>
      </c>
      <c r="E372" s="50"/>
      <c r="F372" s="45" t="str">
        <f t="shared" si="59"/>
        <v/>
      </c>
      <c r="G372" s="82"/>
      <c r="H372" s="45" t="str">
        <f t="shared" si="60"/>
        <v/>
      </c>
      <c r="I372" s="45" t="str">
        <f t="shared" si="61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2"/>
        <v/>
      </c>
      <c r="P372" s="40" t="str">
        <f t="shared" si="63"/>
        <v/>
      </c>
      <c r="Q372" s="40" t="str">
        <f t="shared" si="64"/>
        <v/>
      </c>
      <c r="R372" s="40" t="str">
        <f t="shared" si="65"/>
        <v/>
      </c>
      <c r="S372" s="40" t="str">
        <f t="shared" si="66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8"/>
        <v/>
      </c>
      <c r="E373" s="50"/>
      <c r="F373" s="45" t="str">
        <f t="shared" si="59"/>
        <v/>
      </c>
      <c r="G373" s="82"/>
      <c r="H373" s="45" t="str">
        <f t="shared" si="60"/>
        <v/>
      </c>
      <c r="I373" s="45" t="str">
        <f t="shared" si="61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2"/>
        <v/>
      </c>
      <c r="P373" s="40" t="str">
        <f t="shared" si="63"/>
        <v/>
      </c>
      <c r="Q373" s="40" t="str">
        <f t="shared" si="64"/>
        <v/>
      </c>
      <c r="R373" s="40" t="str">
        <f t="shared" si="65"/>
        <v/>
      </c>
      <c r="S373" s="40" t="str">
        <f t="shared" si="66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8"/>
        <v/>
      </c>
      <c r="E374" s="50"/>
      <c r="F374" s="45" t="str">
        <f t="shared" si="59"/>
        <v/>
      </c>
      <c r="G374" s="82"/>
      <c r="H374" s="45" t="str">
        <f t="shared" si="60"/>
        <v/>
      </c>
      <c r="I374" s="45" t="str">
        <f t="shared" si="61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2"/>
        <v/>
      </c>
      <c r="P374" s="40" t="str">
        <f t="shared" si="63"/>
        <v/>
      </c>
      <c r="Q374" s="40" t="str">
        <f t="shared" si="64"/>
        <v/>
      </c>
      <c r="R374" s="40" t="str">
        <f t="shared" si="65"/>
        <v/>
      </c>
      <c r="S374" s="40" t="str">
        <f t="shared" si="66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8"/>
        <v/>
      </c>
      <c r="E375" s="50"/>
      <c r="F375" s="45" t="str">
        <f t="shared" si="59"/>
        <v/>
      </c>
      <c r="G375" s="82"/>
      <c r="H375" s="45" t="str">
        <f t="shared" si="60"/>
        <v/>
      </c>
      <c r="I375" s="45" t="str">
        <f t="shared" si="61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2"/>
        <v/>
      </c>
      <c r="P375" s="40" t="str">
        <f t="shared" si="63"/>
        <v/>
      </c>
      <c r="Q375" s="40" t="str">
        <f t="shared" si="64"/>
        <v/>
      </c>
      <c r="R375" s="40" t="str">
        <f t="shared" si="65"/>
        <v/>
      </c>
      <c r="S375" s="40" t="str">
        <f t="shared" si="66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8"/>
        <v/>
      </c>
      <c r="E376" s="50"/>
      <c r="F376" s="45" t="str">
        <f t="shared" si="59"/>
        <v/>
      </c>
      <c r="G376" s="82"/>
      <c r="H376" s="45" t="str">
        <f t="shared" si="60"/>
        <v/>
      </c>
      <c r="I376" s="45" t="str">
        <f t="shared" si="61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2"/>
        <v/>
      </c>
      <c r="P376" s="40" t="str">
        <f t="shared" si="63"/>
        <v/>
      </c>
      <c r="Q376" s="40" t="str">
        <f t="shared" si="64"/>
        <v/>
      </c>
      <c r="R376" s="40" t="str">
        <f t="shared" si="65"/>
        <v/>
      </c>
      <c r="S376" s="40" t="str">
        <f t="shared" si="66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8"/>
        <v/>
      </c>
      <c r="E377" s="50"/>
      <c r="F377" s="45" t="str">
        <f t="shared" si="59"/>
        <v/>
      </c>
      <c r="G377" s="82"/>
      <c r="H377" s="45" t="str">
        <f t="shared" si="60"/>
        <v/>
      </c>
      <c r="I377" s="45" t="str">
        <f t="shared" si="61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2"/>
        <v/>
      </c>
      <c r="P377" s="40" t="str">
        <f t="shared" si="63"/>
        <v/>
      </c>
      <c r="Q377" s="40" t="str">
        <f t="shared" si="64"/>
        <v/>
      </c>
      <c r="R377" s="40" t="str">
        <f t="shared" si="65"/>
        <v/>
      </c>
      <c r="S377" s="40" t="str">
        <f t="shared" si="66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8"/>
        <v/>
      </c>
      <c r="E378" s="50"/>
      <c r="F378" s="45" t="str">
        <f t="shared" si="59"/>
        <v/>
      </c>
      <c r="G378" s="82"/>
      <c r="H378" s="45" t="str">
        <f t="shared" si="60"/>
        <v/>
      </c>
      <c r="I378" s="45" t="str">
        <f t="shared" si="61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2"/>
        <v/>
      </c>
      <c r="P378" s="40" t="str">
        <f t="shared" si="63"/>
        <v/>
      </c>
      <c r="Q378" s="40" t="str">
        <f t="shared" si="64"/>
        <v/>
      </c>
      <c r="R378" s="40" t="str">
        <f t="shared" si="65"/>
        <v/>
      </c>
      <c r="S378" s="40" t="str">
        <f t="shared" si="66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8"/>
        <v/>
      </c>
      <c r="E379" s="50"/>
      <c r="F379" s="45" t="str">
        <f t="shared" si="59"/>
        <v/>
      </c>
      <c r="G379" s="82"/>
      <c r="H379" s="45" t="str">
        <f t="shared" si="60"/>
        <v/>
      </c>
      <c r="I379" s="45" t="str">
        <f t="shared" si="61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2"/>
        <v/>
      </c>
      <c r="P379" s="40" t="str">
        <f t="shared" si="63"/>
        <v/>
      </c>
      <c r="Q379" s="40" t="str">
        <f t="shared" si="64"/>
        <v/>
      </c>
      <c r="R379" s="40" t="str">
        <f t="shared" si="65"/>
        <v/>
      </c>
      <c r="S379" s="40" t="str">
        <f t="shared" si="66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8"/>
        <v/>
      </c>
      <c r="E380" s="50"/>
      <c r="F380" s="45" t="str">
        <f t="shared" si="59"/>
        <v/>
      </c>
      <c r="G380" s="82"/>
      <c r="H380" s="45" t="str">
        <f t="shared" si="60"/>
        <v/>
      </c>
      <c r="I380" s="45" t="str">
        <f t="shared" si="61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2"/>
        <v/>
      </c>
      <c r="P380" s="40" t="str">
        <f t="shared" si="63"/>
        <v/>
      </c>
      <c r="Q380" s="40" t="str">
        <f t="shared" si="64"/>
        <v/>
      </c>
      <c r="R380" s="40" t="str">
        <f t="shared" si="65"/>
        <v/>
      </c>
      <c r="S380" s="40" t="str">
        <f t="shared" si="66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8"/>
        <v/>
      </c>
      <c r="E381" s="50"/>
      <c r="F381" s="45" t="str">
        <f t="shared" si="59"/>
        <v/>
      </c>
      <c r="G381" s="82"/>
      <c r="H381" s="45" t="str">
        <f t="shared" si="60"/>
        <v/>
      </c>
      <c r="I381" s="45" t="str">
        <f t="shared" si="61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2"/>
        <v/>
      </c>
      <c r="P381" s="40" t="str">
        <f t="shared" si="63"/>
        <v/>
      </c>
      <c r="Q381" s="40" t="str">
        <f t="shared" si="64"/>
        <v/>
      </c>
      <c r="R381" s="40" t="str">
        <f t="shared" si="65"/>
        <v/>
      </c>
      <c r="S381" s="40" t="str">
        <f t="shared" si="66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8"/>
        <v/>
      </c>
      <c r="E382" s="50"/>
      <c r="F382" s="45" t="str">
        <f t="shared" si="59"/>
        <v/>
      </c>
      <c r="G382" s="82"/>
      <c r="H382" s="45" t="str">
        <f t="shared" si="60"/>
        <v/>
      </c>
      <c r="I382" s="45" t="str">
        <f t="shared" si="61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2"/>
        <v/>
      </c>
      <c r="P382" s="40" t="str">
        <f t="shared" si="63"/>
        <v/>
      </c>
      <c r="Q382" s="40" t="str">
        <f t="shared" si="64"/>
        <v/>
      </c>
      <c r="R382" s="40" t="str">
        <f t="shared" si="65"/>
        <v/>
      </c>
      <c r="S382" s="40" t="str">
        <f t="shared" si="66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8"/>
        <v/>
      </c>
      <c r="E383" s="50"/>
      <c r="F383" s="45" t="str">
        <f t="shared" si="59"/>
        <v/>
      </c>
      <c r="G383" s="82"/>
      <c r="H383" s="45" t="str">
        <f t="shared" si="60"/>
        <v/>
      </c>
      <c r="I383" s="45" t="str">
        <f t="shared" si="61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2"/>
        <v/>
      </c>
      <c r="P383" s="40" t="str">
        <f t="shared" si="63"/>
        <v/>
      </c>
      <c r="Q383" s="40" t="str">
        <f t="shared" si="64"/>
        <v/>
      </c>
      <c r="R383" s="40" t="str">
        <f t="shared" si="65"/>
        <v/>
      </c>
      <c r="S383" s="40" t="str">
        <f t="shared" si="66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8"/>
        <v/>
      </c>
      <c r="E384" s="50"/>
      <c r="F384" s="45" t="str">
        <f t="shared" si="59"/>
        <v/>
      </c>
      <c r="G384" s="82"/>
      <c r="H384" s="45" t="str">
        <f t="shared" si="60"/>
        <v/>
      </c>
      <c r="I384" s="45" t="str">
        <f t="shared" si="61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2"/>
        <v/>
      </c>
      <c r="P384" s="40" t="str">
        <f t="shared" si="63"/>
        <v/>
      </c>
      <c r="Q384" s="40" t="str">
        <f t="shared" si="64"/>
        <v/>
      </c>
      <c r="R384" s="40" t="str">
        <f t="shared" si="65"/>
        <v/>
      </c>
      <c r="S384" s="40" t="str">
        <f t="shared" si="66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8"/>
        <v/>
      </c>
      <c r="E385" s="50"/>
      <c r="F385" s="45" t="str">
        <f t="shared" si="59"/>
        <v/>
      </c>
      <c r="G385" s="82"/>
      <c r="H385" s="45" t="str">
        <f t="shared" si="60"/>
        <v/>
      </c>
      <c r="I385" s="45" t="str">
        <f t="shared" si="61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2"/>
        <v/>
      </c>
      <c r="P385" s="40" t="str">
        <f t="shared" si="63"/>
        <v/>
      </c>
      <c r="Q385" s="40" t="str">
        <f t="shared" si="64"/>
        <v/>
      </c>
      <c r="R385" s="40" t="str">
        <f t="shared" si="65"/>
        <v/>
      </c>
      <c r="S385" s="40" t="str">
        <f t="shared" si="66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8"/>
        <v/>
      </c>
      <c r="E386" s="50"/>
      <c r="F386" s="45" t="str">
        <f t="shared" si="59"/>
        <v/>
      </c>
      <c r="G386" s="82"/>
      <c r="H386" s="45" t="str">
        <f t="shared" si="60"/>
        <v/>
      </c>
      <c r="I386" s="45" t="str">
        <f t="shared" si="61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2"/>
        <v/>
      </c>
      <c r="P386" s="40" t="str">
        <f t="shared" si="63"/>
        <v/>
      </c>
      <c r="Q386" s="40" t="str">
        <f t="shared" si="64"/>
        <v/>
      </c>
      <c r="R386" s="40" t="str">
        <f t="shared" si="65"/>
        <v/>
      </c>
      <c r="S386" s="40" t="str">
        <f t="shared" si="66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7">IFERROR(VLOOKUP(C387,$T$6:$U$24,2,FALSE),"")</f>
        <v/>
      </c>
      <c r="E387" s="50"/>
      <c r="F387" s="45" t="str">
        <f t="shared" si="59"/>
        <v/>
      </c>
      <c r="G387" s="82"/>
      <c r="H387" s="45" t="str">
        <f t="shared" si="60"/>
        <v/>
      </c>
      <c r="I387" s="45" t="str">
        <f t="shared" si="61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2"/>
        <v/>
      </c>
      <c r="P387" s="40" t="str">
        <f t="shared" si="63"/>
        <v/>
      </c>
      <c r="Q387" s="40" t="str">
        <f t="shared" si="64"/>
        <v/>
      </c>
      <c r="R387" s="40" t="str">
        <f t="shared" si="65"/>
        <v/>
      </c>
      <c r="S387" s="40" t="str">
        <f t="shared" si="66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7"/>
        <v/>
      </c>
      <c r="E388" s="50"/>
      <c r="F388" s="45" t="str">
        <f t="shared" ref="F388:F451" si="68">IFERROR(VLOOKUP(E388,$W$5:$Y$129,2,FALSE),"")</f>
        <v/>
      </c>
      <c r="G388" s="82"/>
      <c r="H388" s="45" t="str">
        <f t="shared" ref="H388:H451" si="69">IFERROR(VLOOKUP(G388,$AC$6:$AD$344,2,FALSE),"")</f>
        <v/>
      </c>
      <c r="I388" s="45" t="str">
        <f t="shared" ref="I388:I451" si="70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71">LEFT(E388,3)</f>
        <v/>
      </c>
      <c r="P388" s="40" t="str">
        <f t="shared" ref="P388:P451" si="72">LEFT(E388,2)</f>
        <v/>
      </c>
      <c r="Q388" s="40" t="str">
        <f t="shared" ref="Q388:Q451" si="73">LEFT(C388,3)</f>
        <v/>
      </c>
      <c r="R388" s="40" t="str">
        <f t="shared" ref="R388:R451" si="74">MID(I388,2,2)</f>
        <v/>
      </c>
      <c r="S388" s="40" t="str">
        <f t="shared" ref="S388:S451" si="75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7"/>
        <v/>
      </c>
      <c r="E389" s="50"/>
      <c r="F389" s="45" t="str">
        <f t="shared" si="68"/>
        <v/>
      </c>
      <c r="G389" s="82"/>
      <c r="H389" s="45" t="str">
        <f t="shared" si="69"/>
        <v/>
      </c>
      <c r="I389" s="45" t="str">
        <f t="shared" si="70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71"/>
        <v/>
      </c>
      <c r="P389" s="40" t="str">
        <f t="shared" si="72"/>
        <v/>
      </c>
      <c r="Q389" s="40" t="str">
        <f t="shared" si="73"/>
        <v/>
      </c>
      <c r="R389" s="40" t="str">
        <f t="shared" si="74"/>
        <v/>
      </c>
      <c r="S389" s="40" t="str">
        <f t="shared" si="75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7"/>
        <v/>
      </c>
      <c r="E390" s="50"/>
      <c r="F390" s="45" t="str">
        <f t="shared" si="68"/>
        <v/>
      </c>
      <c r="G390" s="82"/>
      <c r="H390" s="45" t="str">
        <f t="shared" si="69"/>
        <v/>
      </c>
      <c r="I390" s="45" t="str">
        <f t="shared" si="70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71"/>
        <v/>
      </c>
      <c r="P390" s="40" t="str">
        <f t="shared" si="72"/>
        <v/>
      </c>
      <c r="Q390" s="40" t="str">
        <f t="shared" si="73"/>
        <v/>
      </c>
      <c r="R390" s="40" t="str">
        <f t="shared" si="74"/>
        <v/>
      </c>
      <c r="S390" s="40" t="str">
        <f t="shared" si="75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7"/>
        <v/>
      </c>
      <c r="E391" s="50"/>
      <c r="F391" s="45" t="str">
        <f t="shared" si="68"/>
        <v/>
      </c>
      <c r="G391" s="82"/>
      <c r="H391" s="45" t="str">
        <f t="shared" si="69"/>
        <v/>
      </c>
      <c r="I391" s="45" t="str">
        <f t="shared" si="70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71"/>
        <v/>
      </c>
      <c r="P391" s="40" t="str">
        <f t="shared" si="72"/>
        <v/>
      </c>
      <c r="Q391" s="40" t="str">
        <f t="shared" si="73"/>
        <v/>
      </c>
      <c r="R391" s="40" t="str">
        <f t="shared" si="74"/>
        <v/>
      </c>
      <c r="S391" s="40" t="str">
        <f t="shared" si="75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7"/>
        <v/>
      </c>
      <c r="E392" s="50"/>
      <c r="F392" s="45" t="str">
        <f t="shared" si="68"/>
        <v/>
      </c>
      <c r="G392" s="82"/>
      <c r="H392" s="45" t="str">
        <f t="shared" si="69"/>
        <v/>
      </c>
      <c r="I392" s="45" t="str">
        <f t="shared" si="70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71"/>
        <v/>
      </c>
      <c r="P392" s="40" t="str">
        <f t="shared" si="72"/>
        <v/>
      </c>
      <c r="Q392" s="40" t="str">
        <f t="shared" si="73"/>
        <v/>
      </c>
      <c r="R392" s="40" t="str">
        <f t="shared" si="74"/>
        <v/>
      </c>
      <c r="S392" s="40" t="str">
        <f t="shared" si="75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7"/>
        <v/>
      </c>
      <c r="E393" s="50"/>
      <c r="F393" s="45" t="str">
        <f t="shared" si="68"/>
        <v/>
      </c>
      <c r="G393" s="82"/>
      <c r="H393" s="45" t="str">
        <f t="shared" si="69"/>
        <v/>
      </c>
      <c r="I393" s="45" t="str">
        <f t="shared" si="70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71"/>
        <v/>
      </c>
      <c r="P393" s="40" t="str">
        <f t="shared" si="72"/>
        <v/>
      </c>
      <c r="Q393" s="40" t="str">
        <f t="shared" si="73"/>
        <v/>
      </c>
      <c r="R393" s="40" t="str">
        <f t="shared" si="74"/>
        <v/>
      </c>
      <c r="S393" s="40" t="str">
        <f t="shared" si="75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7"/>
        <v/>
      </c>
      <c r="E394" s="50"/>
      <c r="F394" s="45" t="str">
        <f t="shared" si="68"/>
        <v/>
      </c>
      <c r="G394" s="82"/>
      <c r="H394" s="45" t="str">
        <f t="shared" si="69"/>
        <v/>
      </c>
      <c r="I394" s="45" t="str">
        <f t="shared" si="70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71"/>
        <v/>
      </c>
      <c r="P394" s="40" t="str">
        <f t="shared" si="72"/>
        <v/>
      </c>
      <c r="Q394" s="40" t="str">
        <f t="shared" si="73"/>
        <v/>
      </c>
      <c r="R394" s="40" t="str">
        <f t="shared" si="74"/>
        <v/>
      </c>
      <c r="S394" s="40" t="str">
        <f t="shared" si="75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7"/>
        <v/>
      </c>
      <c r="E395" s="50"/>
      <c r="F395" s="45" t="str">
        <f t="shared" si="68"/>
        <v/>
      </c>
      <c r="G395" s="82"/>
      <c r="H395" s="45" t="str">
        <f t="shared" si="69"/>
        <v/>
      </c>
      <c r="I395" s="45" t="str">
        <f t="shared" si="70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71"/>
        <v/>
      </c>
      <c r="P395" s="40" t="str">
        <f t="shared" si="72"/>
        <v/>
      </c>
      <c r="Q395" s="40" t="str">
        <f t="shared" si="73"/>
        <v/>
      </c>
      <c r="R395" s="40" t="str">
        <f t="shared" si="74"/>
        <v/>
      </c>
      <c r="S395" s="40" t="str">
        <f t="shared" si="75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7"/>
        <v/>
      </c>
      <c r="E396" s="50"/>
      <c r="F396" s="45" t="str">
        <f t="shared" si="68"/>
        <v/>
      </c>
      <c r="G396" s="82"/>
      <c r="H396" s="45" t="str">
        <f t="shared" si="69"/>
        <v/>
      </c>
      <c r="I396" s="45" t="str">
        <f t="shared" si="70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71"/>
        <v/>
      </c>
      <c r="P396" s="40" t="str">
        <f t="shared" si="72"/>
        <v/>
      </c>
      <c r="Q396" s="40" t="str">
        <f t="shared" si="73"/>
        <v/>
      </c>
      <c r="R396" s="40" t="str">
        <f t="shared" si="74"/>
        <v/>
      </c>
      <c r="S396" s="40" t="str">
        <f t="shared" si="75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7"/>
        <v/>
      </c>
      <c r="E397" s="50"/>
      <c r="F397" s="45" t="str">
        <f t="shared" si="68"/>
        <v/>
      </c>
      <c r="G397" s="82"/>
      <c r="H397" s="45" t="str">
        <f t="shared" si="69"/>
        <v/>
      </c>
      <c r="I397" s="45" t="str">
        <f t="shared" si="70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71"/>
        <v/>
      </c>
      <c r="P397" s="40" t="str">
        <f t="shared" si="72"/>
        <v/>
      </c>
      <c r="Q397" s="40" t="str">
        <f t="shared" si="73"/>
        <v/>
      </c>
      <c r="R397" s="40" t="str">
        <f t="shared" si="74"/>
        <v/>
      </c>
      <c r="S397" s="40" t="str">
        <f t="shared" si="75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7"/>
        <v/>
      </c>
      <c r="E398" s="50"/>
      <c r="F398" s="45" t="str">
        <f t="shared" si="68"/>
        <v/>
      </c>
      <c r="G398" s="82"/>
      <c r="H398" s="45" t="str">
        <f t="shared" si="69"/>
        <v/>
      </c>
      <c r="I398" s="45" t="str">
        <f t="shared" si="70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71"/>
        <v/>
      </c>
      <c r="P398" s="40" t="str">
        <f t="shared" si="72"/>
        <v/>
      </c>
      <c r="Q398" s="40" t="str">
        <f t="shared" si="73"/>
        <v/>
      </c>
      <c r="R398" s="40" t="str">
        <f t="shared" si="74"/>
        <v/>
      </c>
      <c r="S398" s="40" t="str">
        <f t="shared" si="75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7"/>
        <v/>
      </c>
      <c r="E399" s="50"/>
      <c r="F399" s="45" t="str">
        <f t="shared" si="68"/>
        <v/>
      </c>
      <c r="G399" s="82"/>
      <c r="H399" s="45" t="str">
        <f t="shared" si="69"/>
        <v/>
      </c>
      <c r="I399" s="45" t="str">
        <f t="shared" si="70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71"/>
        <v/>
      </c>
      <c r="P399" s="40" t="str">
        <f t="shared" si="72"/>
        <v/>
      </c>
      <c r="Q399" s="40" t="str">
        <f t="shared" si="73"/>
        <v/>
      </c>
      <c r="R399" s="40" t="str">
        <f t="shared" si="74"/>
        <v/>
      </c>
      <c r="S399" s="40" t="str">
        <f t="shared" si="75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7"/>
        <v/>
      </c>
      <c r="E400" s="50"/>
      <c r="F400" s="45" t="str">
        <f t="shared" si="68"/>
        <v/>
      </c>
      <c r="G400" s="82"/>
      <c r="H400" s="45" t="str">
        <f t="shared" si="69"/>
        <v/>
      </c>
      <c r="I400" s="45" t="str">
        <f t="shared" si="70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71"/>
        <v/>
      </c>
      <c r="P400" s="40" t="str">
        <f t="shared" si="72"/>
        <v/>
      </c>
      <c r="Q400" s="40" t="str">
        <f t="shared" si="73"/>
        <v/>
      </c>
      <c r="R400" s="40" t="str">
        <f t="shared" si="74"/>
        <v/>
      </c>
      <c r="S400" s="40" t="str">
        <f t="shared" si="75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7"/>
        <v/>
      </c>
      <c r="E401" s="50"/>
      <c r="F401" s="45" t="str">
        <f t="shared" si="68"/>
        <v/>
      </c>
      <c r="G401" s="82"/>
      <c r="H401" s="45" t="str">
        <f t="shared" si="69"/>
        <v/>
      </c>
      <c r="I401" s="45" t="str">
        <f t="shared" si="70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71"/>
        <v/>
      </c>
      <c r="P401" s="40" t="str">
        <f t="shared" si="72"/>
        <v/>
      </c>
      <c r="Q401" s="40" t="str">
        <f t="shared" si="73"/>
        <v/>
      </c>
      <c r="R401" s="40" t="str">
        <f t="shared" si="74"/>
        <v/>
      </c>
      <c r="S401" s="40" t="str">
        <f t="shared" si="75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7"/>
        <v/>
      </c>
      <c r="E402" s="50"/>
      <c r="F402" s="45" t="str">
        <f t="shared" si="68"/>
        <v/>
      </c>
      <c r="G402" s="82"/>
      <c r="H402" s="45" t="str">
        <f t="shared" si="69"/>
        <v/>
      </c>
      <c r="I402" s="45" t="str">
        <f t="shared" si="70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71"/>
        <v/>
      </c>
      <c r="P402" s="40" t="str">
        <f t="shared" si="72"/>
        <v/>
      </c>
      <c r="Q402" s="40" t="str">
        <f t="shared" si="73"/>
        <v/>
      </c>
      <c r="R402" s="40" t="str">
        <f t="shared" si="74"/>
        <v/>
      </c>
      <c r="S402" s="40" t="str">
        <f t="shared" si="75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7"/>
        <v/>
      </c>
      <c r="E403" s="50"/>
      <c r="F403" s="45" t="str">
        <f t="shared" si="68"/>
        <v/>
      </c>
      <c r="G403" s="82"/>
      <c r="H403" s="45" t="str">
        <f t="shared" si="69"/>
        <v/>
      </c>
      <c r="I403" s="45" t="str">
        <f t="shared" si="70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71"/>
        <v/>
      </c>
      <c r="P403" s="40" t="str">
        <f t="shared" si="72"/>
        <v/>
      </c>
      <c r="Q403" s="40" t="str">
        <f t="shared" si="73"/>
        <v/>
      </c>
      <c r="R403" s="40" t="str">
        <f t="shared" si="74"/>
        <v/>
      </c>
      <c r="S403" s="40" t="str">
        <f t="shared" si="75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7"/>
        <v/>
      </c>
      <c r="E404" s="50"/>
      <c r="F404" s="45" t="str">
        <f t="shared" si="68"/>
        <v/>
      </c>
      <c r="G404" s="82"/>
      <c r="H404" s="45" t="str">
        <f t="shared" si="69"/>
        <v/>
      </c>
      <c r="I404" s="45" t="str">
        <f t="shared" si="70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71"/>
        <v/>
      </c>
      <c r="P404" s="40" t="str">
        <f t="shared" si="72"/>
        <v/>
      </c>
      <c r="Q404" s="40" t="str">
        <f t="shared" si="73"/>
        <v/>
      </c>
      <c r="R404" s="40" t="str">
        <f t="shared" si="74"/>
        <v/>
      </c>
      <c r="S404" s="40" t="str">
        <f t="shared" si="75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7"/>
        <v/>
      </c>
      <c r="E405" s="50"/>
      <c r="F405" s="45" t="str">
        <f t="shared" si="68"/>
        <v/>
      </c>
      <c r="G405" s="82"/>
      <c r="H405" s="45" t="str">
        <f t="shared" si="69"/>
        <v/>
      </c>
      <c r="I405" s="45" t="str">
        <f t="shared" si="70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71"/>
        <v/>
      </c>
      <c r="P405" s="40" t="str">
        <f t="shared" si="72"/>
        <v/>
      </c>
      <c r="Q405" s="40" t="str">
        <f t="shared" si="73"/>
        <v/>
      </c>
      <c r="R405" s="40" t="str">
        <f t="shared" si="74"/>
        <v/>
      </c>
      <c r="S405" s="40" t="str">
        <f t="shared" si="75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7"/>
        <v/>
      </c>
      <c r="E406" s="50"/>
      <c r="F406" s="45" t="str">
        <f t="shared" si="68"/>
        <v/>
      </c>
      <c r="G406" s="82"/>
      <c r="H406" s="45" t="str">
        <f t="shared" si="69"/>
        <v/>
      </c>
      <c r="I406" s="45" t="str">
        <f t="shared" si="70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71"/>
        <v/>
      </c>
      <c r="P406" s="40" t="str">
        <f t="shared" si="72"/>
        <v/>
      </c>
      <c r="Q406" s="40" t="str">
        <f t="shared" si="73"/>
        <v/>
      </c>
      <c r="R406" s="40" t="str">
        <f t="shared" si="74"/>
        <v/>
      </c>
      <c r="S406" s="40" t="str">
        <f t="shared" si="75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7"/>
        <v/>
      </c>
      <c r="E407" s="50"/>
      <c r="F407" s="45" t="str">
        <f t="shared" si="68"/>
        <v/>
      </c>
      <c r="G407" s="82"/>
      <c r="H407" s="45" t="str">
        <f t="shared" si="69"/>
        <v/>
      </c>
      <c r="I407" s="45" t="str">
        <f t="shared" si="70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71"/>
        <v/>
      </c>
      <c r="P407" s="40" t="str">
        <f t="shared" si="72"/>
        <v/>
      </c>
      <c r="Q407" s="40" t="str">
        <f t="shared" si="73"/>
        <v/>
      </c>
      <c r="R407" s="40" t="str">
        <f t="shared" si="74"/>
        <v/>
      </c>
      <c r="S407" s="40" t="str">
        <f t="shared" si="75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7"/>
        <v/>
      </c>
      <c r="E408" s="50"/>
      <c r="F408" s="45" t="str">
        <f t="shared" si="68"/>
        <v/>
      </c>
      <c r="G408" s="82"/>
      <c r="H408" s="45" t="str">
        <f t="shared" si="69"/>
        <v/>
      </c>
      <c r="I408" s="45" t="str">
        <f t="shared" si="70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71"/>
        <v/>
      </c>
      <c r="P408" s="40" t="str">
        <f t="shared" si="72"/>
        <v/>
      </c>
      <c r="Q408" s="40" t="str">
        <f t="shared" si="73"/>
        <v/>
      </c>
      <c r="R408" s="40" t="str">
        <f t="shared" si="74"/>
        <v/>
      </c>
      <c r="S408" s="40" t="str">
        <f t="shared" si="75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7"/>
        <v/>
      </c>
      <c r="E409" s="50"/>
      <c r="F409" s="45" t="str">
        <f t="shared" si="68"/>
        <v/>
      </c>
      <c r="G409" s="82"/>
      <c r="H409" s="45" t="str">
        <f t="shared" si="69"/>
        <v/>
      </c>
      <c r="I409" s="45" t="str">
        <f t="shared" si="70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71"/>
        <v/>
      </c>
      <c r="P409" s="40" t="str">
        <f t="shared" si="72"/>
        <v/>
      </c>
      <c r="Q409" s="40" t="str">
        <f t="shared" si="73"/>
        <v/>
      </c>
      <c r="R409" s="40" t="str">
        <f t="shared" si="74"/>
        <v/>
      </c>
      <c r="S409" s="40" t="str">
        <f t="shared" si="75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7"/>
        <v/>
      </c>
      <c r="E410" s="50"/>
      <c r="F410" s="45" t="str">
        <f t="shared" si="68"/>
        <v/>
      </c>
      <c r="G410" s="82"/>
      <c r="H410" s="45" t="str">
        <f t="shared" si="69"/>
        <v/>
      </c>
      <c r="I410" s="45" t="str">
        <f t="shared" si="70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71"/>
        <v/>
      </c>
      <c r="P410" s="40" t="str">
        <f t="shared" si="72"/>
        <v/>
      </c>
      <c r="Q410" s="40" t="str">
        <f t="shared" si="73"/>
        <v/>
      </c>
      <c r="R410" s="40" t="str">
        <f t="shared" si="74"/>
        <v/>
      </c>
      <c r="S410" s="40" t="str">
        <f t="shared" si="75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7"/>
        <v/>
      </c>
      <c r="E411" s="50"/>
      <c r="F411" s="45" t="str">
        <f t="shared" si="68"/>
        <v/>
      </c>
      <c r="G411" s="82"/>
      <c r="H411" s="45" t="str">
        <f t="shared" si="69"/>
        <v/>
      </c>
      <c r="I411" s="45" t="str">
        <f t="shared" si="70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71"/>
        <v/>
      </c>
      <c r="P411" s="40" t="str">
        <f t="shared" si="72"/>
        <v/>
      </c>
      <c r="Q411" s="40" t="str">
        <f t="shared" si="73"/>
        <v/>
      </c>
      <c r="R411" s="40" t="str">
        <f t="shared" si="74"/>
        <v/>
      </c>
      <c r="S411" s="40" t="str">
        <f t="shared" si="75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7"/>
        <v/>
      </c>
      <c r="E412" s="50"/>
      <c r="F412" s="45" t="str">
        <f t="shared" si="68"/>
        <v/>
      </c>
      <c r="G412" s="82"/>
      <c r="H412" s="45" t="str">
        <f t="shared" si="69"/>
        <v/>
      </c>
      <c r="I412" s="45" t="str">
        <f t="shared" si="70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71"/>
        <v/>
      </c>
      <c r="P412" s="40" t="str">
        <f t="shared" si="72"/>
        <v/>
      </c>
      <c r="Q412" s="40" t="str">
        <f t="shared" si="73"/>
        <v/>
      </c>
      <c r="R412" s="40" t="str">
        <f t="shared" si="74"/>
        <v/>
      </c>
      <c r="S412" s="40" t="str">
        <f t="shared" si="75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7"/>
        <v/>
      </c>
      <c r="E413" s="50"/>
      <c r="F413" s="45" t="str">
        <f t="shared" si="68"/>
        <v/>
      </c>
      <c r="G413" s="82"/>
      <c r="H413" s="45" t="str">
        <f t="shared" si="69"/>
        <v/>
      </c>
      <c r="I413" s="45" t="str">
        <f t="shared" si="70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71"/>
        <v/>
      </c>
      <c r="P413" s="40" t="str">
        <f t="shared" si="72"/>
        <v/>
      </c>
      <c r="Q413" s="40" t="str">
        <f t="shared" si="73"/>
        <v/>
      </c>
      <c r="R413" s="40" t="str">
        <f t="shared" si="74"/>
        <v/>
      </c>
      <c r="S413" s="40" t="str">
        <f t="shared" si="75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7"/>
        <v/>
      </c>
      <c r="E414" s="50"/>
      <c r="F414" s="45" t="str">
        <f t="shared" si="68"/>
        <v/>
      </c>
      <c r="G414" s="82"/>
      <c r="H414" s="45" t="str">
        <f t="shared" si="69"/>
        <v/>
      </c>
      <c r="I414" s="45" t="str">
        <f t="shared" si="70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71"/>
        <v/>
      </c>
      <c r="P414" s="40" t="str">
        <f t="shared" si="72"/>
        <v/>
      </c>
      <c r="Q414" s="40" t="str">
        <f t="shared" si="73"/>
        <v/>
      </c>
      <c r="R414" s="40" t="str">
        <f t="shared" si="74"/>
        <v/>
      </c>
      <c r="S414" s="40" t="str">
        <f t="shared" si="75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7"/>
        <v/>
      </c>
      <c r="E415" s="50"/>
      <c r="F415" s="45" t="str">
        <f t="shared" si="68"/>
        <v/>
      </c>
      <c r="G415" s="82"/>
      <c r="H415" s="45" t="str">
        <f t="shared" si="69"/>
        <v/>
      </c>
      <c r="I415" s="45" t="str">
        <f t="shared" si="70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71"/>
        <v/>
      </c>
      <c r="P415" s="40" t="str">
        <f t="shared" si="72"/>
        <v/>
      </c>
      <c r="Q415" s="40" t="str">
        <f t="shared" si="73"/>
        <v/>
      </c>
      <c r="R415" s="40" t="str">
        <f t="shared" si="74"/>
        <v/>
      </c>
      <c r="S415" s="40" t="str">
        <f t="shared" si="75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7"/>
        <v/>
      </c>
      <c r="E416" s="50"/>
      <c r="F416" s="45" t="str">
        <f t="shared" si="68"/>
        <v/>
      </c>
      <c r="G416" s="82"/>
      <c r="H416" s="45" t="str">
        <f t="shared" si="69"/>
        <v/>
      </c>
      <c r="I416" s="45" t="str">
        <f t="shared" si="70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71"/>
        <v/>
      </c>
      <c r="P416" s="40" t="str">
        <f t="shared" si="72"/>
        <v/>
      </c>
      <c r="Q416" s="40" t="str">
        <f t="shared" si="73"/>
        <v/>
      </c>
      <c r="R416" s="40" t="str">
        <f t="shared" si="74"/>
        <v/>
      </c>
      <c r="S416" s="40" t="str">
        <f t="shared" si="75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7"/>
        <v/>
      </c>
      <c r="E417" s="50"/>
      <c r="F417" s="45" t="str">
        <f t="shared" si="68"/>
        <v/>
      </c>
      <c r="G417" s="82"/>
      <c r="H417" s="45" t="str">
        <f t="shared" si="69"/>
        <v/>
      </c>
      <c r="I417" s="45" t="str">
        <f t="shared" si="70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71"/>
        <v/>
      </c>
      <c r="P417" s="40" t="str">
        <f t="shared" si="72"/>
        <v/>
      </c>
      <c r="Q417" s="40" t="str">
        <f t="shared" si="73"/>
        <v/>
      </c>
      <c r="R417" s="40" t="str">
        <f t="shared" si="74"/>
        <v/>
      </c>
      <c r="S417" s="40" t="str">
        <f t="shared" si="75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7"/>
        <v/>
      </c>
      <c r="E418" s="50"/>
      <c r="F418" s="45" t="str">
        <f t="shared" si="68"/>
        <v/>
      </c>
      <c r="G418" s="82"/>
      <c r="H418" s="45" t="str">
        <f t="shared" si="69"/>
        <v/>
      </c>
      <c r="I418" s="45" t="str">
        <f t="shared" si="70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71"/>
        <v/>
      </c>
      <c r="P418" s="40" t="str">
        <f t="shared" si="72"/>
        <v/>
      </c>
      <c r="Q418" s="40" t="str">
        <f t="shared" si="73"/>
        <v/>
      </c>
      <c r="R418" s="40" t="str">
        <f t="shared" si="74"/>
        <v/>
      </c>
      <c r="S418" s="40" t="str">
        <f t="shared" si="75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7"/>
        <v/>
      </c>
      <c r="E419" s="50"/>
      <c r="F419" s="45" t="str">
        <f t="shared" si="68"/>
        <v/>
      </c>
      <c r="G419" s="82"/>
      <c r="H419" s="45" t="str">
        <f t="shared" si="69"/>
        <v/>
      </c>
      <c r="I419" s="45" t="str">
        <f t="shared" si="70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71"/>
        <v/>
      </c>
      <c r="P419" s="40" t="str">
        <f t="shared" si="72"/>
        <v/>
      </c>
      <c r="Q419" s="40" t="str">
        <f t="shared" si="73"/>
        <v/>
      </c>
      <c r="R419" s="40" t="str">
        <f t="shared" si="74"/>
        <v/>
      </c>
      <c r="S419" s="40" t="str">
        <f t="shared" si="75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7"/>
        <v/>
      </c>
      <c r="E420" s="50"/>
      <c r="F420" s="45" t="str">
        <f t="shared" si="68"/>
        <v/>
      </c>
      <c r="G420" s="82"/>
      <c r="H420" s="45" t="str">
        <f t="shared" si="69"/>
        <v/>
      </c>
      <c r="I420" s="45" t="str">
        <f t="shared" si="70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71"/>
        <v/>
      </c>
      <c r="P420" s="40" t="str">
        <f t="shared" si="72"/>
        <v/>
      </c>
      <c r="Q420" s="40" t="str">
        <f t="shared" si="73"/>
        <v/>
      </c>
      <c r="R420" s="40" t="str">
        <f t="shared" si="74"/>
        <v/>
      </c>
      <c r="S420" s="40" t="str">
        <f t="shared" si="75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7"/>
        <v/>
      </c>
      <c r="E421" s="50"/>
      <c r="F421" s="45" t="str">
        <f t="shared" si="68"/>
        <v/>
      </c>
      <c r="G421" s="82"/>
      <c r="H421" s="45" t="str">
        <f t="shared" si="69"/>
        <v/>
      </c>
      <c r="I421" s="45" t="str">
        <f t="shared" si="70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71"/>
        <v/>
      </c>
      <c r="P421" s="40" t="str">
        <f t="shared" si="72"/>
        <v/>
      </c>
      <c r="Q421" s="40" t="str">
        <f t="shared" si="73"/>
        <v/>
      </c>
      <c r="R421" s="40" t="str">
        <f t="shared" si="74"/>
        <v/>
      </c>
      <c r="S421" s="40" t="str">
        <f t="shared" si="75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7"/>
        <v/>
      </c>
      <c r="E422" s="50"/>
      <c r="F422" s="45" t="str">
        <f t="shared" si="68"/>
        <v/>
      </c>
      <c r="G422" s="82"/>
      <c r="H422" s="45" t="str">
        <f t="shared" si="69"/>
        <v/>
      </c>
      <c r="I422" s="45" t="str">
        <f t="shared" si="70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71"/>
        <v/>
      </c>
      <c r="P422" s="40" t="str">
        <f t="shared" si="72"/>
        <v/>
      </c>
      <c r="Q422" s="40" t="str">
        <f t="shared" si="73"/>
        <v/>
      </c>
      <c r="R422" s="40" t="str">
        <f t="shared" si="74"/>
        <v/>
      </c>
      <c r="S422" s="40" t="str">
        <f t="shared" si="75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7"/>
        <v/>
      </c>
      <c r="E423" s="50"/>
      <c r="F423" s="45" t="str">
        <f t="shared" si="68"/>
        <v/>
      </c>
      <c r="G423" s="82"/>
      <c r="H423" s="45" t="str">
        <f t="shared" si="69"/>
        <v/>
      </c>
      <c r="I423" s="45" t="str">
        <f t="shared" si="70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71"/>
        <v/>
      </c>
      <c r="P423" s="40" t="str">
        <f t="shared" si="72"/>
        <v/>
      </c>
      <c r="Q423" s="40" t="str">
        <f t="shared" si="73"/>
        <v/>
      </c>
      <c r="R423" s="40" t="str">
        <f t="shared" si="74"/>
        <v/>
      </c>
      <c r="S423" s="40" t="str">
        <f t="shared" si="75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7"/>
        <v/>
      </c>
      <c r="E424" s="50"/>
      <c r="F424" s="45" t="str">
        <f t="shared" si="68"/>
        <v/>
      </c>
      <c r="G424" s="82"/>
      <c r="H424" s="45" t="str">
        <f t="shared" si="69"/>
        <v/>
      </c>
      <c r="I424" s="45" t="str">
        <f t="shared" si="70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71"/>
        <v/>
      </c>
      <c r="P424" s="40" t="str">
        <f t="shared" si="72"/>
        <v/>
      </c>
      <c r="Q424" s="40" t="str">
        <f t="shared" si="73"/>
        <v/>
      </c>
      <c r="R424" s="40" t="str">
        <f t="shared" si="74"/>
        <v/>
      </c>
      <c r="S424" s="40" t="str">
        <f t="shared" si="75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7"/>
        <v/>
      </c>
      <c r="E425" s="50"/>
      <c r="F425" s="45" t="str">
        <f t="shared" si="68"/>
        <v/>
      </c>
      <c r="G425" s="82"/>
      <c r="H425" s="45" t="str">
        <f t="shared" si="69"/>
        <v/>
      </c>
      <c r="I425" s="45" t="str">
        <f t="shared" si="70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71"/>
        <v/>
      </c>
      <c r="P425" s="40" t="str">
        <f t="shared" si="72"/>
        <v/>
      </c>
      <c r="Q425" s="40" t="str">
        <f t="shared" si="73"/>
        <v/>
      </c>
      <c r="R425" s="40" t="str">
        <f t="shared" si="74"/>
        <v/>
      </c>
      <c r="S425" s="40" t="str">
        <f t="shared" si="75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7"/>
        <v/>
      </c>
      <c r="E426" s="50"/>
      <c r="F426" s="45" t="str">
        <f t="shared" si="68"/>
        <v/>
      </c>
      <c r="G426" s="82"/>
      <c r="H426" s="45" t="str">
        <f t="shared" si="69"/>
        <v/>
      </c>
      <c r="I426" s="45" t="str">
        <f t="shared" si="70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71"/>
        <v/>
      </c>
      <c r="P426" s="40" t="str">
        <f t="shared" si="72"/>
        <v/>
      </c>
      <c r="Q426" s="40" t="str">
        <f t="shared" si="73"/>
        <v/>
      </c>
      <c r="R426" s="40" t="str">
        <f t="shared" si="74"/>
        <v/>
      </c>
      <c r="S426" s="40" t="str">
        <f t="shared" si="75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7"/>
        <v/>
      </c>
      <c r="E427" s="50"/>
      <c r="F427" s="45" t="str">
        <f t="shared" si="68"/>
        <v/>
      </c>
      <c r="G427" s="82"/>
      <c r="H427" s="45" t="str">
        <f t="shared" si="69"/>
        <v/>
      </c>
      <c r="I427" s="45" t="str">
        <f t="shared" si="70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71"/>
        <v/>
      </c>
      <c r="P427" s="40" t="str">
        <f t="shared" si="72"/>
        <v/>
      </c>
      <c r="Q427" s="40" t="str">
        <f t="shared" si="73"/>
        <v/>
      </c>
      <c r="R427" s="40" t="str">
        <f t="shared" si="74"/>
        <v/>
      </c>
      <c r="S427" s="40" t="str">
        <f t="shared" si="75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7"/>
        <v/>
      </c>
      <c r="E428" s="50"/>
      <c r="F428" s="45" t="str">
        <f t="shared" si="68"/>
        <v/>
      </c>
      <c r="G428" s="82"/>
      <c r="H428" s="45" t="str">
        <f t="shared" si="69"/>
        <v/>
      </c>
      <c r="I428" s="45" t="str">
        <f t="shared" si="70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71"/>
        <v/>
      </c>
      <c r="P428" s="40" t="str">
        <f t="shared" si="72"/>
        <v/>
      </c>
      <c r="Q428" s="40" t="str">
        <f t="shared" si="73"/>
        <v/>
      </c>
      <c r="R428" s="40" t="str">
        <f t="shared" si="74"/>
        <v/>
      </c>
      <c r="S428" s="40" t="str">
        <f t="shared" si="75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7"/>
        <v/>
      </c>
      <c r="E429" s="50"/>
      <c r="F429" s="45" t="str">
        <f t="shared" si="68"/>
        <v/>
      </c>
      <c r="G429" s="82"/>
      <c r="H429" s="45" t="str">
        <f t="shared" si="69"/>
        <v/>
      </c>
      <c r="I429" s="45" t="str">
        <f t="shared" si="70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71"/>
        <v/>
      </c>
      <c r="P429" s="40" t="str">
        <f t="shared" si="72"/>
        <v/>
      </c>
      <c r="Q429" s="40" t="str">
        <f t="shared" si="73"/>
        <v/>
      </c>
      <c r="R429" s="40" t="str">
        <f t="shared" si="74"/>
        <v/>
      </c>
      <c r="S429" s="40" t="str">
        <f t="shared" si="75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7"/>
        <v/>
      </c>
      <c r="E430" s="50"/>
      <c r="F430" s="45" t="str">
        <f t="shared" si="68"/>
        <v/>
      </c>
      <c r="G430" s="82"/>
      <c r="H430" s="45" t="str">
        <f t="shared" si="69"/>
        <v/>
      </c>
      <c r="I430" s="45" t="str">
        <f t="shared" si="70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71"/>
        <v/>
      </c>
      <c r="P430" s="40" t="str">
        <f t="shared" si="72"/>
        <v/>
      </c>
      <c r="Q430" s="40" t="str">
        <f t="shared" si="73"/>
        <v/>
      </c>
      <c r="R430" s="40" t="str">
        <f t="shared" si="74"/>
        <v/>
      </c>
      <c r="S430" s="40" t="str">
        <f t="shared" si="75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7"/>
        <v/>
      </c>
      <c r="E431" s="50"/>
      <c r="F431" s="45" t="str">
        <f t="shared" si="68"/>
        <v/>
      </c>
      <c r="G431" s="82"/>
      <c r="H431" s="45" t="str">
        <f t="shared" si="69"/>
        <v/>
      </c>
      <c r="I431" s="45" t="str">
        <f t="shared" si="70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71"/>
        <v/>
      </c>
      <c r="P431" s="40" t="str">
        <f t="shared" si="72"/>
        <v/>
      </c>
      <c r="Q431" s="40" t="str">
        <f t="shared" si="73"/>
        <v/>
      </c>
      <c r="R431" s="40" t="str">
        <f t="shared" si="74"/>
        <v/>
      </c>
      <c r="S431" s="40" t="str">
        <f t="shared" si="75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7"/>
        <v/>
      </c>
      <c r="E432" s="50"/>
      <c r="F432" s="45" t="str">
        <f t="shared" si="68"/>
        <v/>
      </c>
      <c r="G432" s="82"/>
      <c r="H432" s="45" t="str">
        <f t="shared" si="69"/>
        <v/>
      </c>
      <c r="I432" s="45" t="str">
        <f t="shared" si="70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71"/>
        <v/>
      </c>
      <c r="P432" s="40" t="str">
        <f t="shared" si="72"/>
        <v/>
      </c>
      <c r="Q432" s="40" t="str">
        <f t="shared" si="73"/>
        <v/>
      </c>
      <c r="R432" s="40" t="str">
        <f t="shared" si="74"/>
        <v/>
      </c>
      <c r="S432" s="40" t="str">
        <f t="shared" si="75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7"/>
        <v/>
      </c>
      <c r="E433" s="50"/>
      <c r="F433" s="45" t="str">
        <f t="shared" si="68"/>
        <v/>
      </c>
      <c r="G433" s="82"/>
      <c r="H433" s="45" t="str">
        <f t="shared" si="69"/>
        <v/>
      </c>
      <c r="I433" s="45" t="str">
        <f t="shared" si="70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71"/>
        <v/>
      </c>
      <c r="P433" s="40" t="str">
        <f t="shared" si="72"/>
        <v/>
      </c>
      <c r="Q433" s="40" t="str">
        <f t="shared" si="73"/>
        <v/>
      </c>
      <c r="R433" s="40" t="str">
        <f t="shared" si="74"/>
        <v/>
      </c>
      <c r="S433" s="40" t="str">
        <f t="shared" si="75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7"/>
        <v/>
      </c>
      <c r="E434" s="50"/>
      <c r="F434" s="45" t="str">
        <f t="shared" si="68"/>
        <v/>
      </c>
      <c r="G434" s="82"/>
      <c r="H434" s="45" t="str">
        <f t="shared" si="69"/>
        <v/>
      </c>
      <c r="I434" s="45" t="str">
        <f t="shared" si="70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71"/>
        <v/>
      </c>
      <c r="P434" s="40" t="str">
        <f t="shared" si="72"/>
        <v/>
      </c>
      <c r="Q434" s="40" t="str">
        <f t="shared" si="73"/>
        <v/>
      </c>
      <c r="R434" s="40" t="str">
        <f t="shared" si="74"/>
        <v/>
      </c>
      <c r="S434" s="40" t="str">
        <f t="shared" si="75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7"/>
        <v/>
      </c>
      <c r="E435" s="50"/>
      <c r="F435" s="45" t="str">
        <f t="shared" si="68"/>
        <v/>
      </c>
      <c r="G435" s="82"/>
      <c r="H435" s="45" t="str">
        <f t="shared" si="69"/>
        <v/>
      </c>
      <c r="I435" s="45" t="str">
        <f t="shared" si="70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71"/>
        <v/>
      </c>
      <c r="P435" s="40" t="str">
        <f t="shared" si="72"/>
        <v/>
      </c>
      <c r="Q435" s="40" t="str">
        <f t="shared" si="73"/>
        <v/>
      </c>
      <c r="R435" s="40" t="str">
        <f t="shared" si="74"/>
        <v/>
      </c>
      <c r="S435" s="40" t="str">
        <f t="shared" si="75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7"/>
        <v/>
      </c>
      <c r="E436" s="50"/>
      <c r="F436" s="45" t="str">
        <f t="shared" si="68"/>
        <v/>
      </c>
      <c r="G436" s="82"/>
      <c r="H436" s="45" t="str">
        <f t="shared" si="69"/>
        <v/>
      </c>
      <c r="I436" s="45" t="str">
        <f t="shared" si="70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71"/>
        <v/>
      </c>
      <c r="P436" s="40" t="str">
        <f t="shared" si="72"/>
        <v/>
      </c>
      <c r="Q436" s="40" t="str">
        <f t="shared" si="73"/>
        <v/>
      </c>
      <c r="R436" s="40" t="str">
        <f t="shared" si="74"/>
        <v/>
      </c>
      <c r="S436" s="40" t="str">
        <f t="shared" si="75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7"/>
        <v/>
      </c>
      <c r="E437" s="50"/>
      <c r="F437" s="45" t="str">
        <f t="shared" si="68"/>
        <v/>
      </c>
      <c r="G437" s="82"/>
      <c r="H437" s="45" t="str">
        <f t="shared" si="69"/>
        <v/>
      </c>
      <c r="I437" s="45" t="str">
        <f t="shared" si="70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71"/>
        <v/>
      </c>
      <c r="P437" s="40" t="str">
        <f t="shared" si="72"/>
        <v/>
      </c>
      <c r="Q437" s="40" t="str">
        <f t="shared" si="73"/>
        <v/>
      </c>
      <c r="R437" s="40" t="str">
        <f t="shared" si="74"/>
        <v/>
      </c>
      <c r="S437" s="40" t="str">
        <f t="shared" si="75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7"/>
        <v/>
      </c>
      <c r="E438" s="50"/>
      <c r="F438" s="45" t="str">
        <f t="shared" si="68"/>
        <v/>
      </c>
      <c r="G438" s="82"/>
      <c r="H438" s="45" t="str">
        <f t="shared" si="69"/>
        <v/>
      </c>
      <c r="I438" s="45" t="str">
        <f t="shared" si="70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71"/>
        <v/>
      </c>
      <c r="P438" s="40" t="str">
        <f t="shared" si="72"/>
        <v/>
      </c>
      <c r="Q438" s="40" t="str">
        <f t="shared" si="73"/>
        <v/>
      </c>
      <c r="R438" s="40" t="str">
        <f t="shared" si="74"/>
        <v/>
      </c>
      <c r="S438" s="40" t="str">
        <f t="shared" si="75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7"/>
        <v/>
      </c>
      <c r="E439" s="50"/>
      <c r="F439" s="45" t="str">
        <f t="shared" si="68"/>
        <v/>
      </c>
      <c r="G439" s="82"/>
      <c r="H439" s="45" t="str">
        <f t="shared" si="69"/>
        <v/>
      </c>
      <c r="I439" s="45" t="str">
        <f t="shared" si="70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71"/>
        <v/>
      </c>
      <c r="P439" s="40" t="str">
        <f t="shared" si="72"/>
        <v/>
      </c>
      <c r="Q439" s="40" t="str">
        <f t="shared" si="73"/>
        <v/>
      </c>
      <c r="R439" s="40" t="str">
        <f t="shared" si="74"/>
        <v/>
      </c>
      <c r="S439" s="40" t="str">
        <f t="shared" si="75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7"/>
        <v/>
      </c>
      <c r="E440" s="50"/>
      <c r="F440" s="45" t="str">
        <f t="shared" si="68"/>
        <v/>
      </c>
      <c r="G440" s="82"/>
      <c r="H440" s="45" t="str">
        <f t="shared" si="69"/>
        <v/>
      </c>
      <c r="I440" s="45" t="str">
        <f t="shared" si="70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71"/>
        <v/>
      </c>
      <c r="P440" s="40" t="str">
        <f t="shared" si="72"/>
        <v/>
      </c>
      <c r="Q440" s="40" t="str">
        <f t="shared" si="73"/>
        <v/>
      </c>
      <c r="R440" s="40" t="str">
        <f t="shared" si="74"/>
        <v/>
      </c>
      <c r="S440" s="40" t="str">
        <f t="shared" si="75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7"/>
        <v/>
      </c>
      <c r="E441" s="50"/>
      <c r="F441" s="45" t="str">
        <f t="shared" si="68"/>
        <v/>
      </c>
      <c r="G441" s="82"/>
      <c r="H441" s="45" t="str">
        <f t="shared" si="69"/>
        <v/>
      </c>
      <c r="I441" s="45" t="str">
        <f t="shared" si="70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71"/>
        <v/>
      </c>
      <c r="P441" s="40" t="str">
        <f t="shared" si="72"/>
        <v/>
      </c>
      <c r="Q441" s="40" t="str">
        <f t="shared" si="73"/>
        <v/>
      </c>
      <c r="R441" s="40" t="str">
        <f t="shared" si="74"/>
        <v/>
      </c>
      <c r="S441" s="40" t="str">
        <f t="shared" si="75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7"/>
        <v/>
      </c>
      <c r="E442" s="50"/>
      <c r="F442" s="45" t="str">
        <f t="shared" si="68"/>
        <v/>
      </c>
      <c r="G442" s="82"/>
      <c r="H442" s="45" t="str">
        <f t="shared" si="69"/>
        <v/>
      </c>
      <c r="I442" s="45" t="str">
        <f t="shared" si="70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71"/>
        <v/>
      </c>
      <c r="P442" s="40" t="str">
        <f t="shared" si="72"/>
        <v/>
      </c>
      <c r="Q442" s="40" t="str">
        <f t="shared" si="73"/>
        <v/>
      </c>
      <c r="R442" s="40" t="str">
        <f t="shared" si="74"/>
        <v/>
      </c>
      <c r="S442" s="40" t="str">
        <f t="shared" si="75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7"/>
        <v/>
      </c>
      <c r="E443" s="50"/>
      <c r="F443" s="45" t="str">
        <f t="shared" si="68"/>
        <v/>
      </c>
      <c r="G443" s="82"/>
      <c r="H443" s="45" t="str">
        <f t="shared" si="69"/>
        <v/>
      </c>
      <c r="I443" s="45" t="str">
        <f t="shared" si="70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71"/>
        <v/>
      </c>
      <c r="P443" s="40" t="str">
        <f t="shared" si="72"/>
        <v/>
      </c>
      <c r="Q443" s="40" t="str">
        <f t="shared" si="73"/>
        <v/>
      </c>
      <c r="R443" s="40" t="str">
        <f t="shared" si="74"/>
        <v/>
      </c>
      <c r="S443" s="40" t="str">
        <f t="shared" si="75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7"/>
        <v/>
      </c>
      <c r="E444" s="50"/>
      <c r="F444" s="45" t="str">
        <f t="shared" si="68"/>
        <v/>
      </c>
      <c r="G444" s="82"/>
      <c r="H444" s="45" t="str">
        <f t="shared" si="69"/>
        <v/>
      </c>
      <c r="I444" s="45" t="str">
        <f t="shared" si="70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71"/>
        <v/>
      </c>
      <c r="P444" s="40" t="str">
        <f t="shared" si="72"/>
        <v/>
      </c>
      <c r="Q444" s="40" t="str">
        <f t="shared" si="73"/>
        <v/>
      </c>
      <c r="R444" s="40" t="str">
        <f t="shared" si="74"/>
        <v/>
      </c>
      <c r="S444" s="40" t="str">
        <f t="shared" si="75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7"/>
        <v/>
      </c>
      <c r="E445" s="50"/>
      <c r="F445" s="45" t="str">
        <f t="shared" si="68"/>
        <v/>
      </c>
      <c r="G445" s="82"/>
      <c r="H445" s="45" t="str">
        <f t="shared" si="69"/>
        <v/>
      </c>
      <c r="I445" s="45" t="str">
        <f t="shared" si="70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71"/>
        <v/>
      </c>
      <c r="P445" s="40" t="str">
        <f t="shared" si="72"/>
        <v/>
      </c>
      <c r="Q445" s="40" t="str">
        <f t="shared" si="73"/>
        <v/>
      </c>
      <c r="R445" s="40" t="str">
        <f t="shared" si="74"/>
        <v/>
      </c>
      <c r="S445" s="40" t="str">
        <f t="shared" si="75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7"/>
        <v/>
      </c>
      <c r="E446" s="50"/>
      <c r="F446" s="45" t="str">
        <f t="shared" si="68"/>
        <v/>
      </c>
      <c r="G446" s="82"/>
      <c r="H446" s="45" t="str">
        <f t="shared" si="69"/>
        <v/>
      </c>
      <c r="I446" s="45" t="str">
        <f t="shared" si="70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71"/>
        <v/>
      </c>
      <c r="P446" s="40" t="str">
        <f t="shared" si="72"/>
        <v/>
      </c>
      <c r="Q446" s="40" t="str">
        <f t="shared" si="73"/>
        <v/>
      </c>
      <c r="R446" s="40" t="str">
        <f t="shared" si="74"/>
        <v/>
      </c>
      <c r="S446" s="40" t="str">
        <f t="shared" si="75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7"/>
        <v/>
      </c>
      <c r="E447" s="50"/>
      <c r="F447" s="45" t="str">
        <f t="shared" si="68"/>
        <v/>
      </c>
      <c r="G447" s="82"/>
      <c r="H447" s="45" t="str">
        <f t="shared" si="69"/>
        <v/>
      </c>
      <c r="I447" s="45" t="str">
        <f t="shared" si="70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71"/>
        <v/>
      </c>
      <c r="P447" s="40" t="str">
        <f t="shared" si="72"/>
        <v/>
      </c>
      <c r="Q447" s="40" t="str">
        <f t="shared" si="73"/>
        <v/>
      </c>
      <c r="R447" s="40" t="str">
        <f t="shared" si="74"/>
        <v/>
      </c>
      <c r="S447" s="40" t="str">
        <f t="shared" si="75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7"/>
        <v/>
      </c>
      <c r="E448" s="50"/>
      <c r="F448" s="45" t="str">
        <f t="shared" si="68"/>
        <v/>
      </c>
      <c r="G448" s="82"/>
      <c r="H448" s="45" t="str">
        <f t="shared" si="69"/>
        <v/>
      </c>
      <c r="I448" s="45" t="str">
        <f t="shared" si="70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71"/>
        <v/>
      </c>
      <c r="P448" s="40" t="str">
        <f t="shared" si="72"/>
        <v/>
      </c>
      <c r="Q448" s="40" t="str">
        <f t="shared" si="73"/>
        <v/>
      </c>
      <c r="R448" s="40" t="str">
        <f t="shared" si="74"/>
        <v/>
      </c>
      <c r="S448" s="40" t="str">
        <f t="shared" si="75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7"/>
        <v/>
      </c>
      <c r="E449" s="50"/>
      <c r="F449" s="45" t="str">
        <f t="shared" si="68"/>
        <v/>
      </c>
      <c r="G449" s="82"/>
      <c r="H449" s="45" t="str">
        <f t="shared" si="69"/>
        <v/>
      </c>
      <c r="I449" s="45" t="str">
        <f t="shared" si="70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71"/>
        <v/>
      </c>
      <c r="P449" s="40" t="str">
        <f t="shared" si="72"/>
        <v/>
      </c>
      <c r="Q449" s="40" t="str">
        <f t="shared" si="73"/>
        <v/>
      </c>
      <c r="R449" s="40" t="str">
        <f t="shared" si="74"/>
        <v/>
      </c>
      <c r="S449" s="40" t="str">
        <f t="shared" si="75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7"/>
        <v/>
      </c>
      <c r="E450" s="50"/>
      <c r="F450" s="45" t="str">
        <f t="shared" si="68"/>
        <v/>
      </c>
      <c r="G450" s="82"/>
      <c r="H450" s="45" t="str">
        <f t="shared" si="69"/>
        <v/>
      </c>
      <c r="I450" s="45" t="str">
        <f t="shared" si="70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71"/>
        <v/>
      </c>
      <c r="P450" s="40" t="str">
        <f t="shared" si="72"/>
        <v/>
      </c>
      <c r="Q450" s="40" t="str">
        <f t="shared" si="73"/>
        <v/>
      </c>
      <c r="R450" s="40" t="str">
        <f t="shared" si="74"/>
        <v/>
      </c>
      <c r="S450" s="40" t="str">
        <f t="shared" si="75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6">IFERROR(VLOOKUP(C451,$T$6:$U$24,2,FALSE),"")</f>
        <v/>
      </c>
      <c r="E451" s="50"/>
      <c r="F451" s="45" t="str">
        <f t="shared" si="68"/>
        <v/>
      </c>
      <c r="G451" s="82"/>
      <c r="H451" s="45" t="str">
        <f t="shared" si="69"/>
        <v/>
      </c>
      <c r="I451" s="45" t="str">
        <f t="shared" si="70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71"/>
        <v/>
      </c>
      <c r="P451" s="40" t="str">
        <f t="shared" si="72"/>
        <v/>
      </c>
      <c r="Q451" s="40" t="str">
        <f t="shared" si="73"/>
        <v/>
      </c>
      <c r="R451" s="40" t="str">
        <f t="shared" si="74"/>
        <v/>
      </c>
      <c r="S451" s="40" t="str">
        <f t="shared" si="75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6"/>
        <v/>
      </c>
      <c r="E452" s="50"/>
      <c r="F452" s="45" t="str">
        <f t="shared" ref="F452:F501" si="77">IFERROR(VLOOKUP(E452,$W$5:$Y$129,2,FALSE),"")</f>
        <v/>
      </c>
      <c r="G452" s="82"/>
      <c r="H452" s="45" t="str">
        <f t="shared" ref="H452:H501" si="78">IFERROR(VLOOKUP(G452,$AC$6:$AD$344,2,FALSE),"")</f>
        <v/>
      </c>
      <c r="I452" s="45" t="str">
        <f t="shared" ref="I452:I501" si="79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80">LEFT(E452,3)</f>
        <v/>
      </c>
      <c r="P452" s="40" t="str">
        <f t="shared" ref="P452:P501" si="81">LEFT(E452,2)</f>
        <v/>
      </c>
      <c r="Q452" s="40" t="str">
        <f t="shared" ref="Q452:Q501" si="82">LEFT(C452,3)</f>
        <v/>
      </c>
      <c r="R452" s="40" t="str">
        <f t="shared" ref="R452:R501" si="83">MID(I452,2,2)</f>
        <v/>
      </c>
      <c r="S452" s="40" t="str">
        <f t="shared" ref="S452:S501" si="84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6"/>
        <v/>
      </c>
      <c r="E453" s="50"/>
      <c r="F453" s="45" t="str">
        <f t="shared" si="77"/>
        <v/>
      </c>
      <c r="G453" s="82"/>
      <c r="H453" s="45" t="str">
        <f t="shared" si="78"/>
        <v/>
      </c>
      <c r="I453" s="45" t="str">
        <f t="shared" si="79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80"/>
        <v/>
      </c>
      <c r="P453" s="40" t="str">
        <f t="shared" si="81"/>
        <v/>
      </c>
      <c r="Q453" s="40" t="str">
        <f t="shared" si="82"/>
        <v/>
      </c>
      <c r="R453" s="40" t="str">
        <f t="shared" si="83"/>
        <v/>
      </c>
      <c r="S453" s="40" t="str">
        <f t="shared" si="84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6"/>
        <v/>
      </c>
      <c r="E454" s="50"/>
      <c r="F454" s="45" t="str">
        <f t="shared" si="77"/>
        <v/>
      </c>
      <c r="G454" s="82"/>
      <c r="H454" s="45" t="str">
        <f t="shared" si="78"/>
        <v/>
      </c>
      <c r="I454" s="45" t="str">
        <f t="shared" si="79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80"/>
        <v/>
      </c>
      <c r="P454" s="40" t="str">
        <f t="shared" si="81"/>
        <v/>
      </c>
      <c r="Q454" s="40" t="str">
        <f t="shared" si="82"/>
        <v/>
      </c>
      <c r="R454" s="40" t="str">
        <f t="shared" si="83"/>
        <v/>
      </c>
      <c r="S454" s="40" t="str">
        <f t="shared" si="84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6"/>
        <v/>
      </c>
      <c r="E455" s="50"/>
      <c r="F455" s="45" t="str">
        <f t="shared" si="77"/>
        <v/>
      </c>
      <c r="G455" s="82"/>
      <c r="H455" s="45" t="str">
        <f t="shared" si="78"/>
        <v/>
      </c>
      <c r="I455" s="45" t="str">
        <f t="shared" si="79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80"/>
        <v/>
      </c>
      <c r="P455" s="40" t="str">
        <f t="shared" si="81"/>
        <v/>
      </c>
      <c r="Q455" s="40" t="str">
        <f t="shared" si="82"/>
        <v/>
      </c>
      <c r="R455" s="40" t="str">
        <f t="shared" si="83"/>
        <v/>
      </c>
      <c r="S455" s="40" t="str">
        <f t="shared" si="84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6"/>
        <v/>
      </c>
      <c r="E456" s="50"/>
      <c r="F456" s="45" t="str">
        <f t="shared" si="77"/>
        <v/>
      </c>
      <c r="G456" s="82"/>
      <c r="H456" s="45" t="str">
        <f t="shared" si="78"/>
        <v/>
      </c>
      <c r="I456" s="45" t="str">
        <f t="shared" si="79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80"/>
        <v/>
      </c>
      <c r="P456" s="40" t="str">
        <f t="shared" si="81"/>
        <v/>
      </c>
      <c r="Q456" s="40" t="str">
        <f t="shared" si="82"/>
        <v/>
      </c>
      <c r="R456" s="40" t="str">
        <f t="shared" si="83"/>
        <v/>
      </c>
      <c r="S456" s="40" t="str">
        <f t="shared" si="84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6"/>
        <v/>
      </c>
      <c r="E457" s="50"/>
      <c r="F457" s="45" t="str">
        <f t="shared" si="77"/>
        <v/>
      </c>
      <c r="G457" s="82"/>
      <c r="H457" s="45" t="str">
        <f t="shared" si="78"/>
        <v/>
      </c>
      <c r="I457" s="45" t="str">
        <f t="shared" si="79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80"/>
        <v/>
      </c>
      <c r="P457" s="40" t="str">
        <f t="shared" si="81"/>
        <v/>
      </c>
      <c r="Q457" s="40" t="str">
        <f t="shared" si="82"/>
        <v/>
      </c>
      <c r="R457" s="40" t="str">
        <f t="shared" si="83"/>
        <v/>
      </c>
      <c r="S457" s="40" t="str">
        <f t="shared" si="84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6"/>
        <v/>
      </c>
      <c r="E458" s="50"/>
      <c r="F458" s="45" t="str">
        <f t="shared" si="77"/>
        <v/>
      </c>
      <c r="G458" s="82"/>
      <c r="H458" s="45" t="str">
        <f t="shared" si="78"/>
        <v/>
      </c>
      <c r="I458" s="45" t="str">
        <f t="shared" si="79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80"/>
        <v/>
      </c>
      <c r="P458" s="40" t="str">
        <f t="shared" si="81"/>
        <v/>
      </c>
      <c r="Q458" s="40" t="str">
        <f t="shared" si="82"/>
        <v/>
      </c>
      <c r="R458" s="40" t="str">
        <f t="shared" si="83"/>
        <v/>
      </c>
      <c r="S458" s="40" t="str">
        <f t="shared" si="84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6"/>
        <v/>
      </c>
      <c r="E459" s="50"/>
      <c r="F459" s="45" t="str">
        <f t="shared" si="77"/>
        <v/>
      </c>
      <c r="G459" s="82"/>
      <c r="H459" s="45" t="str">
        <f t="shared" si="78"/>
        <v/>
      </c>
      <c r="I459" s="45" t="str">
        <f t="shared" si="79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80"/>
        <v/>
      </c>
      <c r="P459" s="40" t="str">
        <f t="shared" si="81"/>
        <v/>
      </c>
      <c r="Q459" s="40" t="str">
        <f t="shared" si="82"/>
        <v/>
      </c>
      <c r="R459" s="40" t="str">
        <f t="shared" si="83"/>
        <v/>
      </c>
      <c r="S459" s="40" t="str">
        <f t="shared" si="84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6"/>
        <v/>
      </c>
      <c r="E460" s="50"/>
      <c r="F460" s="45" t="str">
        <f t="shared" si="77"/>
        <v/>
      </c>
      <c r="G460" s="82"/>
      <c r="H460" s="45" t="str">
        <f t="shared" si="78"/>
        <v/>
      </c>
      <c r="I460" s="45" t="str">
        <f t="shared" si="79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80"/>
        <v/>
      </c>
      <c r="P460" s="40" t="str">
        <f t="shared" si="81"/>
        <v/>
      </c>
      <c r="Q460" s="40" t="str">
        <f t="shared" si="82"/>
        <v/>
      </c>
      <c r="R460" s="40" t="str">
        <f t="shared" si="83"/>
        <v/>
      </c>
      <c r="S460" s="40" t="str">
        <f t="shared" si="84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6"/>
        <v/>
      </c>
      <c r="E461" s="50"/>
      <c r="F461" s="45" t="str">
        <f t="shared" si="77"/>
        <v/>
      </c>
      <c r="G461" s="82"/>
      <c r="H461" s="45" t="str">
        <f t="shared" si="78"/>
        <v/>
      </c>
      <c r="I461" s="45" t="str">
        <f t="shared" si="79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80"/>
        <v/>
      </c>
      <c r="P461" s="40" t="str">
        <f t="shared" si="81"/>
        <v/>
      </c>
      <c r="Q461" s="40" t="str">
        <f t="shared" si="82"/>
        <v/>
      </c>
      <c r="R461" s="40" t="str">
        <f t="shared" si="83"/>
        <v/>
      </c>
      <c r="S461" s="40" t="str">
        <f t="shared" si="84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6"/>
        <v/>
      </c>
      <c r="E462" s="50"/>
      <c r="F462" s="45" t="str">
        <f t="shared" si="77"/>
        <v/>
      </c>
      <c r="G462" s="82"/>
      <c r="H462" s="45" t="str">
        <f t="shared" si="78"/>
        <v/>
      </c>
      <c r="I462" s="45" t="str">
        <f t="shared" si="79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80"/>
        <v/>
      </c>
      <c r="P462" s="40" t="str">
        <f t="shared" si="81"/>
        <v/>
      </c>
      <c r="Q462" s="40" t="str">
        <f t="shared" si="82"/>
        <v/>
      </c>
      <c r="R462" s="40" t="str">
        <f t="shared" si="83"/>
        <v/>
      </c>
      <c r="S462" s="40" t="str">
        <f t="shared" si="84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6"/>
        <v/>
      </c>
      <c r="E463" s="50"/>
      <c r="F463" s="45" t="str">
        <f t="shared" si="77"/>
        <v/>
      </c>
      <c r="G463" s="82"/>
      <c r="H463" s="45" t="str">
        <f t="shared" si="78"/>
        <v/>
      </c>
      <c r="I463" s="45" t="str">
        <f t="shared" si="79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80"/>
        <v/>
      </c>
      <c r="P463" s="40" t="str">
        <f t="shared" si="81"/>
        <v/>
      </c>
      <c r="Q463" s="40" t="str">
        <f t="shared" si="82"/>
        <v/>
      </c>
      <c r="R463" s="40" t="str">
        <f t="shared" si="83"/>
        <v/>
      </c>
      <c r="S463" s="40" t="str">
        <f t="shared" si="84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6"/>
        <v/>
      </c>
      <c r="E464" s="50"/>
      <c r="F464" s="45" t="str">
        <f t="shared" si="77"/>
        <v/>
      </c>
      <c r="G464" s="82"/>
      <c r="H464" s="45" t="str">
        <f t="shared" si="78"/>
        <v/>
      </c>
      <c r="I464" s="45" t="str">
        <f t="shared" si="79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80"/>
        <v/>
      </c>
      <c r="P464" s="40" t="str">
        <f t="shared" si="81"/>
        <v/>
      </c>
      <c r="Q464" s="40" t="str">
        <f t="shared" si="82"/>
        <v/>
      </c>
      <c r="R464" s="40" t="str">
        <f t="shared" si="83"/>
        <v/>
      </c>
      <c r="S464" s="40" t="str">
        <f t="shared" si="84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6"/>
        <v/>
      </c>
      <c r="E465" s="50"/>
      <c r="F465" s="45" t="str">
        <f t="shared" si="77"/>
        <v/>
      </c>
      <c r="G465" s="82"/>
      <c r="H465" s="45" t="str">
        <f t="shared" si="78"/>
        <v/>
      </c>
      <c r="I465" s="45" t="str">
        <f t="shared" si="79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80"/>
        <v/>
      </c>
      <c r="P465" s="40" t="str">
        <f t="shared" si="81"/>
        <v/>
      </c>
      <c r="Q465" s="40" t="str">
        <f t="shared" si="82"/>
        <v/>
      </c>
      <c r="R465" s="40" t="str">
        <f t="shared" si="83"/>
        <v/>
      </c>
      <c r="S465" s="40" t="str">
        <f t="shared" si="84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6"/>
        <v/>
      </c>
      <c r="E466" s="50"/>
      <c r="F466" s="45" t="str">
        <f t="shared" si="77"/>
        <v/>
      </c>
      <c r="G466" s="82"/>
      <c r="H466" s="45" t="str">
        <f t="shared" si="78"/>
        <v/>
      </c>
      <c r="I466" s="45" t="str">
        <f t="shared" si="79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80"/>
        <v/>
      </c>
      <c r="P466" s="40" t="str">
        <f t="shared" si="81"/>
        <v/>
      </c>
      <c r="Q466" s="40" t="str">
        <f t="shared" si="82"/>
        <v/>
      </c>
      <c r="R466" s="40" t="str">
        <f t="shared" si="83"/>
        <v/>
      </c>
      <c r="S466" s="40" t="str">
        <f t="shared" si="84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6"/>
        <v/>
      </c>
      <c r="E467" s="50"/>
      <c r="F467" s="45" t="str">
        <f t="shared" si="77"/>
        <v/>
      </c>
      <c r="G467" s="82"/>
      <c r="H467" s="45" t="str">
        <f t="shared" si="78"/>
        <v/>
      </c>
      <c r="I467" s="45" t="str">
        <f t="shared" si="79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80"/>
        <v/>
      </c>
      <c r="P467" s="40" t="str">
        <f t="shared" si="81"/>
        <v/>
      </c>
      <c r="Q467" s="40" t="str">
        <f t="shared" si="82"/>
        <v/>
      </c>
      <c r="R467" s="40" t="str">
        <f t="shared" si="83"/>
        <v/>
      </c>
      <c r="S467" s="40" t="str">
        <f t="shared" si="84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6"/>
        <v/>
      </c>
      <c r="E468" s="50"/>
      <c r="F468" s="45" t="str">
        <f t="shared" si="77"/>
        <v/>
      </c>
      <c r="G468" s="82"/>
      <c r="H468" s="45" t="str">
        <f t="shared" si="78"/>
        <v/>
      </c>
      <c r="I468" s="45" t="str">
        <f t="shared" si="79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80"/>
        <v/>
      </c>
      <c r="P468" s="40" t="str">
        <f t="shared" si="81"/>
        <v/>
      </c>
      <c r="Q468" s="40" t="str">
        <f t="shared" si="82"/>
        <v/>
      </c>
      <c r="R468" s="40" t="str">
        <f t="shared" si="83"/>
        <v/>
      </c>
      <c r="S468" s="40" t="str">
        <f t="shared" si="84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6"/>
        <v/>
      </c>
      <c r="E469" s="50"/>
      <c r="F469" s="45" t="str">
        <f t="shared" si="77"/>
        <v/>
      </c>
      <c r="G469" s="82"/>
      <c r="H469" s="45" t="str">
        <f t="shared" si="78"/>
        <v/>
      </c>
      <c r="I469" s="45" t="str">
        <f t="shared" si="79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80"/>
        <v/>
      </c>
      <c r="P469" s="40" t="str">
        <f t="shared" si="81"/>
        <v/>
      </c>
      <c r="Q469" s="40" t="str">
        <f t="shared" si="82"/>
        <v/>
      </c>
      <c r="R469" s="40" t="str">
        <f t="shared" si="83"/>
        <v/>
      </c>
      <c r="S469" s="40" t="str">
        <f t="shared" si="84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6"/>
        <v/>
      </c>
      <c r="E470" s="50"/>
      <c r="F470" s="45" t="str">
        <f t="shared" si="77"/>
        <v/>
      </c>
      <c r="G470" s="82"/>
      <c r="H470" s="45" t="str">
        <f t="shared" si="78"/>
        <v/>
      </c>
      <c r="I470" s="45" t="str">
        <f t="shared" si="79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80"/>
        <v/>
      </c>
      <c r="P470" s="40" t="str">
        <f t="shared" si="81"/>
        <v/>
      </c>
      <c r="Q470" s="40" t="str">
        <f t="shared" si="82"/>
        <v/>
      </c>
      <c r="R470" s="40" t="str">
        <f t="shared" si="83"/>
        <v/>
      </c>
      <c r="S470" s="40" t="str">
        <f t="shared" si="84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6"/>
        <v/>
      </c>
      <c r="E471" s="50"/>
      <c r="F471" s="45" t="str">
        <f t="shared" si="77"/>
        <v/>
      </c>
      <c r="G471" s="82"/>
      <c r="H471" s="45" t="str">
        <f t="shared" si="78"/>
        <v/>
      </c>
      <c r="I471" s="45" t="str">
        <f t="shared" si="79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80"/>
        <v/>
      </c>
      <c r="P471" s="40" t="str">
        <f t="shared" si="81"/>
        <v/>
      </c>
      <c r="Q471" s="40" t="str">
        <f t="shared" si="82"/>
        <v/>
      </c>
      <c r="R471" s="40" t="str">
        <f t="shared" si="83"/>
        <v/>
      </c>
      <c r="S471" s="40" t="str">
        <f t="shared" si="84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6"/>
        <v/>
      </c>
      <c r="E472" s="50"/>
      <c r="F472" s="45" t="str">
        <f t="shared" si="77"/>
        <v/>
      </c>
      <c r="G472" s="82"/>
      <c r="H472" s="45" t="str">
        <f t="shared" si="78"/>
        <v/>
      </c>
      <c r="I472" s="45" t="str">
        <f t="shared" si="79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80"/>
        <v/>
      </c>
      <c r="P472" s="40" t="str">
        <f t="shared" si="81"/>
        <v/>
      </c>
      <c r="Q472" s="40" t="str">
        <f t="shared" si="82"/>
        <v/>
      </c>
      <c r="R472" s="40" t="str">
        <f t="shared" si="83"/>
        <v/>
      </c>
      <c r="S472" s="40" t="str">
        <f t="shared" si="84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6"/>
        <v/>
      </c>
      <c r="E473" s="50"/>
      <c r="F473" s="45" t="str">
        <f t="shared" si="77"/>
        <v/>
      </c>
      <c r="G473" s="82"/>
      <c r="H473" s="45" t="str">
        <f t="shared" si="78"/>
        <v/>
      </c>
      <c r="I473" s="45" t="str">
        <f t="shared" si="79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80"/>
        <v/>
      </c>
      <c r="P473" s="40" t="str">
        <f t="shared" si="81"/>
        <v/>
      </c>
      <c r="Q473" s="40" t="str">
        <f t="shared" si="82"/>
        <v/>
      </c>
      <c r="R473" s="40" t="str">
        <f t="shared" si="83"/>
        <v/>
      </c>
      <c r="S473" s="40" t="str">
        <f t="shared" si="84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6"/>
        <v/>
      </c>
      <c r="E474" s="50"/>
      <c r="F474" s="45" t="str">
        <f t="shared" si="77"/>
        <v/>
      </c>
      <c r="G474" s="82"/>
      <c r="H474" s="45" t="str">
        <f t="shared" si="78"/>
        <v/>
      </c>
      <c r="I474" s="45" t="str">
        <f t="shared" si="79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80"/>
        <v/>
      </c>
      <c r="P474" s="40" t="str">
        <f t="shared" si="81"/>
        <v/>
      </c>
      <c r="Q474" s="40" t="str">
        <f t="shared" si="82"/>
        <v/>
      </c>
      <c r="R474" s="40" t="str">
        <f t="shared" si="83"/>
        <v/>
      </c>
      <c r="S474" s="40" t="str">
        <f t="shared" si="84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6"/>
        <v/>
      </c>
      <c r="E475" s="50"/>
      <c r="F475" s="45" t="str">
        <f t="shared" si="77"/>
        <v/>
      </c>
      <c r="G475" s="82"/>
      <c r="H475" s="45" t="str">
        <f t="shared" si="78"/>
        <v/>
      </c>
      <c r="I475" s="45" t="str">
        <f t="shared" si="79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80"/>
        <v/>
      </c>
      <c r="P475" s="40" t="str">
        <f t="shared" si="81"/>
        <v/>
      </c>
      <c r="Q475" s="40" t="str">
        <f t="shared" si="82"/>
        <v/>
      </c>
      <c r="R475" s="40" t="str">
        <f t="shared" si="83"/>
        <v/>
      </c>
      <c r="S475" s="40" t="str">
        <f t="shared" si="84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6"/>
        <v/>
      </c>
      <c r="E476" s="50"/>
      <c r="F476" s="45" t="str">
        <f t="shared" si="77"/>
        <v/>
      </c>
      <c r="G476" s="82"/>
      <c r="H476" s="45" t="str">
        <f t="shared" si="78"/>
        <v/>
      </c>
      <c r="I476" s="45" t="str">
        <f t="shared" si="79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80"/>
        <v/>
      </c>
      <c r="P476" s="40" t="str">
        <f t="shared" si="81"/>
        <v/>
      </c>
      <c r="Q476" s="40" t="str">
        <f t="shared" si="82"/>
        <v/>
      </c>
      <c r="R476" s="40" t="str">
        <f t="shared" si="83"/>
        <v/>
      </c>
      <c r="S476" s="40" t="str">
        <f t="shared" si="84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6"/>
        <v/>
      </c>
      <c r="E477" s="50"/>
      <c r="F477" s="45" t="str">
        <f t="shared" si="77"/>
        <v/>
      </c>
      <c r="G477" s="82"/>
      <c r="H477" s="45" t="str">
        <f t="shared" si="78"/>
        <v/>
      </c>
      <c r="I477" s="45" t="str">
        <f t="shared" si="79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80"/>
        <v/>
      </c>
      <c r="P477" s="40" t="str">
        <f t="shared" si="81"/>
        <v/>
      </c>
      <c r="Q477" s="40" t="str">
        <f t="shared" si="82"/>
        <v/>
      </c>
      <c r="R477" s="40" t="str">
        <f t="shared" si="83"/>
        <v/>
      </c>
      <c r="S477" s="40" t="str">
        <f t="shared" si="84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6"/>
        <v/>
      </c>
      <c r="E478" s="50"/>
      <c r="F478" s="45" t="str">
        <f t="shared" si="77"/>
        <v/>
      </c>
      <c r="G478" s="82"/>
      <c r="H478" s="45" t="str">
        <f t="shared" si="78"/>
        <v/>
      </c>
      <c r="I478" s="45" t="str">
        <f t="shared" si="79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80"/>
        <v/>
      </c>
      <c r="P478" s="40" t="str">
        <f t="shared" si="81"/>
        <v/>
      </c>
      <c r="Q478" s="40" t="str">
        <f t="shared" si="82"/>
        <v/>
      </c>
      <c r="R478" s="40" t="str">
        <f t="shared" si="83"/>
        <v/>
      </c>
      <c r="S478" s="40" t="str">
        <f t="shared" si="84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6"/>
        <v/>
      </c>
      <c r="E479" s="50"/>
      <c r="F479" s="45" t="str">
        <f t="shared" si="77"/>
        <v/>
      </c>
      <c r="G479" s="82"/>
      <c r="H479" s="45" t="str">
        <f t="shared" si="78"/>
        <v/>
      </c>
      <c r="I479" s="45" t="str">
        <f t="shared" si="79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80"/>
        <v/>
      </c>
      <c r="P479" s="40" t="str">
        <f t="shared" si="81"/>
        <v/>
      </c>
      <c r="Q479" s="40" t="str">
        <f t="shared" si="82"/>
        <v/>
      </c>
      <c r="R479" s="40" t="str">
        <f t="shared" si="83"/>
        <v/>
      </c>
      <c r="S479" s="40" t="str">
        <f t="shared" si="84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6"/>
        <v/>
      </c>
      <c r="E480" s="50"/>
      <c r="F480" s="45" t="str">
        <f t="shared" si="77"/>
        <v/>
      </c>
      <c r="G480" s="82"/>
      <c r="H480" s="45" t="str">
        <f t="shared" si="78"/>
        <v/>
      </c>
      <c r="I480" s="45" t="str">
        <f t="shared" si="79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80"/>
        <v/>
      </c>
      <c r="P480" s="40" t="str">
        <f t="shared" si="81"/>
        <v/>
      </c>
      <c r="Q480" s="40" t="str">
        <f t="shared" si="82"/>
        <v/>
      </c>
      <c r="R480" s="40" t="str">
        <f t="shared" si="83"/>
        <v/>
      </c>
      <c r="S480" s="40" t="str">
        <f t="shared" si="84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6"/>
        <v/>
      </c>
      <c r="E481" s="50"/>
      <c r="F481" s="45" t="str">
        <f t="shared" si="77"/>
        <v/>
      </c>
      <c r="G481" s="82"/>
      <c r="H481" s="45" t="str">
        <f t="shared" si="78"/>
        <v/>
      </c>
      <c r="I481" s="45" t="str">
        <f t="shared" si="79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80"/>
        <v/>
      </c>
      <c r="P481" s="40" t="str">
        <f t="shared" si="81"/>
        <v/>
      </c>
      <c r="Q481" s="40" t="str">
        <f t="shared" si="82"/>
        <v/>
      </c>
      <c r="R481" s="40" t="str">
        <f t="shared" si="83"/>
        <v/>
      </c>
      <c r="S481" s="40" t="str">
        <f t="shared" si="84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6"/>
        <v/>
      </c>
      <c r="E482" s="50"/>
      <c r="F482" s="45" t="str">
        <f t="shared" si="77"/>
        <v/>
      </c>
      <c r="G482" s="82"/>
      <c r="H482" s="45" t="str">
        <f t="shared" si="78"/>
        <v/>
      </c>
      <c r="I482" s="45" t="str">
        <f t="shared" si="79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80"/>
        <v/>
      </c>
      <c r="P482" s="40" t="str">
        <f t="shared" si="81"/>
        <v/>
      </c>
      <c r="Q482" s="40" t="str">
        <f t="shared" si="82"/>
        <v/>
      </c>
      <c r="R482" s="40" t="str">
        <f t="shared" si="83"/>
        <v/>
      </c>
      <c r="S482" s="40" t="str">
        <f t="shared" si="84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6"/>
        <v/>
      </c>
      <c r="E483" s="50"/>
      <c r="F483" s="45" t="str">
        <f t="shared" si="77"/>
        <v/>
      </c>
      <c r="G483" s="82"/>
      <c r="H483" s="45" t="str">
        <f t="shared" si="78"/>
        <v/>
      </c>
      <c r="I483" s="45" t="str">
        <f t="shared" si="79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80"/>
        <v/>
      </c>
      <c r="P483" s="40" t="str">
        <f t="shared" si="81"/>
        <v/>
      </c>
      <c r="Q483" s="40" t="str">
        <f t="shared" si="82"/>
        <v/>
      </c>
      <c r="R483" s="40" t="str">
        <f t="shared" si="83"/>
        <v/>
      </c>
      <c r="S483" s="40" t="str">
        <f t="shared" si="84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6"/>
        <v/>
      </c>
      <c r="E484" s="50"/>
      <c r="F484" s="45" t="str">
        <f t="shared" si="77"/>
        <v/>
      </c>
      <c r="G484" s="82"/>
      <c r="H484" s="45" t="str">
        <f t="shared" si="78"/>
        <v/>
      </c>
      <c r="I484" s="45" t="str">
        <f t="shared" si="79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80"/>
        <v/>
      </c>
      <c r="P484" s="40" t="str">
        <f t="shared" si="81"/>
        <v/>
      </c>
      <c r="Q484" s="40" t="str">
        <f t="shared" si="82"/>
        <v/>
      </c>
      <c r="R484" s="40" t="str">
        <f t="shared" si="83"/>
        <v/>
      </c>
      <c r="S484" s="40" t="str">
        <f t="shared" si="84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6"/>
        <v/>
      </c>
      <c r="E485" s="50"/>
      <c r="F485" s="45" t="str">
        <f t="shared" si="77"/>
        <v/>
      </c>
      <c r="G485" s="82"/>
      <c r="H485" s="45" t="str">
        <f t="shared" si="78"/>
        <v/>
      </c>
      <c r="I485" s="45" t="str">
        <f t="shared" si="79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80"/>
        <v/>
      </c>
      <c r="P485" s="40" t="str">
        <f t="shared" si="81"/>
        <v/>
      </c>
      <c r="Q485" s="40" t="str">
        <f t="shared" si="82"/>
        <v/>
      </c>
      <c r="R485" s="40" t="str">
        <f t="shared" si="83"/>
        <v/>
      </c>
      <c r="S485" s="40" t="str">
        <f t="shared" si="84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6"/>
        <v/>
      </c>
      <c r="E486" s="50"/>
      <c r="F486" s="45" t="str">
        <f t="shared" si="77"/>
        <v/>
      </c>
      <c r="G486" s="82"/>
      <c r="H486" s="45" t="str">
        <f t="shared" si="78"/>
        <v/>
      </c>
      <c r="I486" s="45" t="str">
        <f t="shared" si="79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80"/>
        <v/>
      </c>
      <c r="P486" s="40" t="str">
        <f t="shared" si="81"/>
        <v/>
      </c>
      <c r="Q486" s="40" t="str">
        <f t="shared" si="82"/>
        <v/>
      </c>
      <c r="R486" s="40" t="str">
        <f t="shared" si="83"/>
        <v/>
      </c>
      <c r="S486" s="40" t="str">
        <f t="shared" si="84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6"/>
        <v/>
      </c>
      <c r="E487" s="50"/>
      <c r="F487" s="45" t="str">
        <f t="shared" si="77"/>
        <v/>
      </c>
      <c r="G487" s="82"/>
      <c r="H487" s="45" t="str">
        <f t="shared" si="78"/>
        <v/>
      </c>
      <c r="I487" s="45" t="str">
        <f t="shared" si="79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80"/>
        <v/>
      </c>
      <c r="P487" s="40" t="str">
        <f t="shared" si="81"/>
        <v/>
      </c>
      <c r="Q487" s="40" t="str">
        <f t="shared" si="82"/>
        <v/>
      </c>
      <c r="R487" s="40" t="str">
        <f t="shared" si="83"/>
        <v/>
      </c>
      <c r="S487" s="40" t="str">
        <f t="shared" si="84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6"/>
        <v/>
      </c>
      <c r="E488" s="50"/>
      <c r="F488" s="45" t="str">
        <f t="shared" si="77"/>
        <v/>
      </c>
      <c r="G488" s="82"/>
      <c r="H488" s="45" t="str">
        <f t="shared" si="78"/>
        <v/>
      </c>
      <c r="I488" s="45" t="str">
        <f t="shared" si="79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80"/>
        <v/>
      </c>
      <c r="P488" s="40" t="str">
        <f t="shared" si="81"/>
        <v/>
      </c>
      <c r="Q488" s="40" t="str">
        <f t="shared" si="82"/>
        <v/>
      </c>
      <c r="R488" s="40" t="str">
        <f t="shared" si="83"/>
        <v/>
      </c>
      <c r="S488" s="40" t="str">
        <f t="shared" si="84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6"/>
        <v/>
      </c>
      <c r="E489" s="50"/>
      <c r="F489" s="45" t="str">
        <f t="shared" si="77"/>
        <v/>
      </c>
      <c r="G489" s="82"/>
      <c r="H489" s="45" t="str">
        <f t="shared" si="78"/>
        <v/>
      </c>
      <c r="I489" s="45" t="str">
        <f t="shared" si="79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80"/>
        <v/>
      </c>
      <c r="P489" s="40" t="str">
        <f t="shared" si="81"/>
        <v/>
      </c>
      <c r="Q489" s="40" t="str">
        <f t="shared" si="82"/>
        <v/>
      </c>
      <c r="R489" s="40" t="str">
        <f t="shared" si="83"/>
        <v/>
      </c>
      <c r="S489" s="40" t="str">
        <f t="shared" si="84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6"/>
        <v/>
      </c>
      <c r="E490" s="50"/>
      <c r="F490" s="45" t="str">
        <f t="shared" si="77"/>
        <v/>
      </c>
      <c r="G490" s="82"/>
      <c r="H490" s="45" t="str">
        <f t="shared" si="78"/>
        <v/>
      </c>
      <c r="I490" s="45" t="str">
        <f t="shared" si="79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80"/>
        <v/>
      </c>
      <c r="P490" s="40" t="str">
        <f t="shared" si="81"/>
        <v/>
      </c>
      <c r="Q490" s="40" t="str">
        <f t="shared" si="82"/>
        <v/>
      </c>
      <c r="R490" s="40" t="str">
        <f t="shared" si="83"/>
        <v/>
      </c>
      <c r="S490" s="40" t="str">
        <f t="shared" si="84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6"/>
        <v/>
      </c>
      <c r="E491" s="50"/>
      <c r="F491" s="45" t="str">
        <f t="shared" si="77"/>
        <v/>
      </c>
      <c r="G491" s="82"/>
      <c r="H491" s="45" t="str">
        <f t="shared" si="78"/>
        <v/>
      </c>
      <c r="I491" s="45" t="str">
        <f t="shared" si="79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80"/>
        <v/>
      </c>
      <c r="P491" s="40" t="str">
        <f t="shared" si="81"/>
        <v/>
      </c>
      <c r="Q491" s="40" t="str">
        <f t="shared" si="82"/>
        <v/>
      </c>
      <c r="R491" s="40" t="str">
        <f t="shared" si="83"/>
        <v/>
      </c>
      <c r="S491" s="40" t="str">
        <f t="shared" si="84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6"/>
        <v/>
      </c>
      <c r="E492" s="50"/>
      <c r="F492" s="45" t="str">
        <f t="shared" si="77"/>
        <v/>
      </c>
      <c r="G492" s="82"/>
      <c r="H492" s="45" t="str">
        <f t="shared" si="78"/>
        <v/>
      </c>
      <c r="I492" s="45" t="str">
        <f t="shared" si="79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80"/>
        <v/>
      </c>
      <c r="P492" s="40" t="str">
        <f t="shared" si="81"/>
        <v/>
      </c>
      <c r="Q492" s="40" t="str">
        <f t="shared" si="82"/>
        <v/>
      </c>
      <c r="R492" s="40" t="str">
        <f t="shared" si="83"/>
        <v/>
      </c>
      <c r="S492" s="40" t="str">
        <f t="shared" si="84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6"/>
        <v/>
      </c>
      <c r="E493" s="50"/>
      <c r="F493" s="45" t="str">
        <f t="shared" si="77"/>
        <v/>
      </c>
      <c r="G493" s="82"/>
      <c r="H493" s="45" t="str">
        <f t="shared" si="78"/>
        <v/>
      </c>
      <c r="I493" s="45" t="str">
        <f t="shared" si="79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80"/>
        <v/>
      </c>
      <c r="P493" s="40" t="str">
        <f t="shared" si="81"/>
        <v/>
      </c>
      <c r="Q493" s="40" t="str">
        <f t="shared" si="82"/>
        <v/>
      </c>
      <c r="R493" s="40" t="str">
        <f t="shared" si="83"/>
        <v/>
      </c>
      <c r="S493" s="40" t="str">
        <f t="shared" si="84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6"/>
        <v/>
      </c>
      <c r="E494" s="50"/>
      <c r="F494" s="45" t="str">
        <f t="shared" si="77"/>
        <v/>
      </c>
      <c r="G494" s="82"/>
      <c r="H494" s="45" t="str">
        <f t="shared" si="78"/>
        <v/>
      </c>
      <c r="I494" s="45" t="str">
        <f t="shared" si="79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80"/>
        <v/>
      </c>
      <c r="P494" s="40" t="str">
        <f t="shared" si="81"/>
        <v/>
      </c>
      <c r="Q494" s="40" t="str">
        <f t="shared" si="82"/>
        <v/>
      </c>
      <c r="R494" s="40" t="str">
        <f t="shared" si="83"/>
        <v/>
      </c>
      <c r="S494" s="40" t="str">
        <f t="shared" si="84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6"/>
        <v/>
      </c>
      <c r="E495" s="50"/>
      <c r="F495" s="45" t="str">
        <f t="shared" si="77"/>
        <v/>
      </c>
      <c r="G495" s="82"/>
      <c r="H495" s="45" t="str">
        <f t="shared" si="78"/>
        <v/>
      </c>
      <c r="I495" s="45" t="str">
        <f t="shared" si="79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80"/>
        <v/>
      </c>
      <c r="P495" s="40" t="str">
        <f t="shared" si="81"/>
        <v/>
      </c>
      <c r="Q495" s="40" t="str">
        <f t="shared" si="82"/>
        <v/>
      </c>
      <c r="R495" s="40" t="str">
        <f t="shared" si="83"/>
        <v/>
      </c>
      <c r="S495" s="40" t="str">
        <f t="shared" si="84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6"/>
        <v/>
      </c>
      <c r="E496" s="50"/>
      <c r="F496" s="45" t="str">
        <f t="shared" si="77"/>
        <v/>
      </c>
      <c r="G496" s="82"/>
      <c r="H496" s="45" t="str">
        <f t="shared" si="78"/>
        <v/>
      </c>
      <c r="I496" s="45" t="str">
        <f t="shared" si="79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80"/>
        <v/>
      </c>
      <c r="P496" s="40" t="str">
        <f t="shared" si="81"/>
        <v/>
      </c>
      <c r="Q496" s="40" t="str">
        <f t="shared" si="82"/>
        <v/>
      </c>
      <c r="R496" s="40" t="str">
        <f t="shared" si="83"/>
        <v/>
      </c>
      <c r="S496" s="40" t="str">
        <f t="shared" si="84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6"/>
        <v/>
      </c>
      <c r="E497" s="50"/>
      <c r="F497" s="45" t="str">
        <f t="shared" si="77"/>
        <v/>
      </c>
      <c r="G497" s="82"/>
      <c r="H497" s="45" t="str">
        <f t="shared" si="78"/>
        <v/>
      </c>
      <c r="I497" s="45" t="str">
        <f t="shared" si="79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80"/>
        <v/>
      </c>
      <c r="P497" s="40" t="str">
        <f t="shared" si="81"/>
        <v/>
      </c>
      <c r="Q497" s="40" t="str">
        <f t="shared" si="82"/>
        <v/>
      </c>
      <c r="R497" s="40" t="str">
        <f t="shared" si="83"/>
        <v/>
      </c>
      <c r="S497" s="40" t="str">
        <f t="shared" si="84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6"/>
        <v/>
      </c>
      <c r="E498" s="50"/>
      <c r="F498" s="45" t="str">
        <f t="shared" si="77"/>
        <v/>
      </c>
      <c r="G498" s="82"/>
      <c r="H498" s="45" t="str">
        <f t="shared" si="78"/>
        <v/>
      </c>
      <c r="I498" s="45" t="str">
        <f t="shared" si="79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80"/>
        <v/>
      </c>
      <c r="P498" s="40" t="str">
        <f t="shared" si="81"/>
        <v/>
      </c>
      <c r="Q498" s="40" t="str">
        <f t="shared" si="82"/>
        <v/>
      </c>
      <c r="R498" s="40" t="str">
        <f t="shared" si="83"/>
        <v/>
      </c>
      <c r="S498" s="40" t="str">
        <f t="shared" si="84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6"/>
        <v/>
      </c>
      <c r="E499" s="50"/>
      <c r="F499" s="45" t="str">
        <f t="shared" si="77"/>
        <v/>
      </c>
      <c r="G499" s="82"/>
      <c r="H499" s="45" t="str">
        <f t="shared" si="78"/>
        <v/>
      </c>
      <c r="I499" s="45" t="str">
        <f t="shared" si="79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80"/>
        <v/>
      </c>
      <c r="P499" s="40" t="str">
        <f t="shared" si="81"/>
        <v/>
      </c>
      <c r="Q499" s="40" t="str">
        <f t="shared" si="82"/>
        <v/>
      </c>
      <c r="R499" s="40" t="str">
        <f t="shared" si="83"/>
        <v/>
      </c>
      <c r="S499" s="40" t="str">
        <f t="shared" si="84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6"/>
        <v/>
      </c>
      <c r="E500" s="50"/>
      <c r="F500" s="45" t="str">
        <f t="shared" si="77"/>
        <v/>
      </c>
      <c r="G500" s="82"/>
      <c r="H500" s="45" t="str">
        <f t="shared" si="78"/>
        <v/>
      </c>
      <c r="I500" s="45" t="str">
        <f t="shared" si="79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80"/>
        <v/>
      </c>
      <c r="P500" s="40" t="str">
        <f t="shared" si="81"/>
        <v/>
      </c>
      <c r="Q500" s="40" t="str">
        <f t="shared" si="82"/>
        <v/>
      </c>
      <c r="R500" s="40" t="str">
        <f t="shared" si="83"/>
        <v/>
      </c>
      <c r="S500" s="40" t="str">
        <f t="shared" si="84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6"/>
        <v/>
      </c>
      <c r="E501" s="50"/>
      <c r="F501" s="45" t="str">
        <f t="shared" si="77"/>
        <v/>
      </c>
      <c r="G501" s="82"/>
      <c r="H501" s="45" t="str">
        <f t="shared" si="78"/>
        <v/>
      </c>
      <c r="I501" s="45" t="str">
        <f t="shared" si="79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80"/>
        <v/>
      </c>
      <c r="P501" s="40" t="str">
        <f t="shared" si="81"/>
        <v/>
      </c>
      <c r="Q501" s="40" t="str">
        <f t="shared" si="82"/>
        <v/>
      </c>
      <c r="R501" s="40" t="str">
        <f t="shared" si="83"/>
        <v/>
      </c>
      <c r="S501" s="40" t="str">
        <f t="shared" si="84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94" yWindow="867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4" yWindow="867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130" zoomScaleNormal="130" workbookViewId="0">
      <pane ySplit="2" topLeftCell="A66" activePane="bottomLeft" state="frozen"/>
      <selection pane="bottomLeft" activeCell="J77" sqref="J77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5" t="s">
        <v>656</v>
      </c>
      <c r="B1" s="385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50">
        <v>51</v>
      </c>
      <c r="B3" s="45" t="str">
        <f t="shared" ref="B3" si="0">IFERROR(VLOOKUP(A3,$V$6:$W$23,2,FALSE),"")</f>
        <v>Pomoći EU</v>
      </c>
      <c r="C3" s="50">
        <v>3111</v>
      </c>
      <c r="D3" s="45" t="str">
        <f>IFERROR(VLOOKUP(C3,$Y$5:$AA$129,2,FALSE),"")</f>
        <v>Plaće za redovan rad</v>
      </c>
      <c r="E3" s="82" t="s">
        <v>2109</v>
      </c>
      <c r="F3" s="45" t="str">
        <f>IFERROR(VLOOKUP(E3,$AE$6:$AF$1090,2,FALSE),"")</f>
        <v>ERASMUS+  DE01-KA203-005728 CONNECTED</v>
      </c>
      <c r="G3" s="45" t="str">
        <f>IFERROR(VLOOKUP(E3,$AE$6:$AH$1090,4,FALSE),"")</f>
        <v>0942</v>
      </c>
      <c r="H3" s="224">
        <v>3605</v>
      </c>
      <c r="I3" s="224">
        <v>0</v>
      </c>
      <c r="J3" s="224">
        <v>0</v>
      </c>
      <c r="K3" s="93"/>
      <c r="L3" s="92"/>
      <c r="M3" s="92"/>
      <c r="N3" s="93"/>
      <c r="O3" s="218"/>
      <c r="P3" s="49"/>
      <c r="Q3" s="246" t="str">
        <f>IF(C3="","",'OPĆI DIO'!$C$1)</f>
        <v>1940 SVEUČILIŠTE U ZAGREBU - UČITELJSKI FAKULTET</v>
      </c>
      <c r="R3" s="40" t="str">
        <f>LEFT(C3,3)</f>
        <v>311</v>
      </c>
      <c r="S3" s="40" t="str">
        <f>LEFT(C3,2)</f>
        <v>31</v>
      </c>
      <c r="T3" s="40" t="str">
        <f>MID(G3,2,2)</f>
        <v>94</v>
      </c>
      <c r="U3" s="40" t="str">
        <f>LEFT(C3,1)</f>
        <v>3</v>
      </c>
    </row>
    <row r="4" spans="1:34">
      <c r="A4" s="50">
        <v>51</v>
      </c>
      <c r="B4" s="45" t="str">
        <f t="shared" ref="B4:B67" si="1">IFERROR(VLOOKUP(A4,$V$6:$W$23,2,FALSE),"")</f>
        <v>Pomoći EU</v>
      </c>
      <c r="C4" s="50">
        <v>3132</v>
      </c>
      <c r="D4" s="45" t="str">
        <f t="shared" ref="D4:D67" si="2">IFERROR(VLOOKUP(C4,$Y$5:$AA$129,2,FALSE),"")</f>
        <v>Doprinosi za obvezno zdravstveno osiguranje</v>
      </c>
      <c r="E4" s="82" t="s">
        <v>2109</v>
      </c>
      <c r="F4" s="45" t="str">
        <f t="shared" ref="F4:F67" si="3">IFERROR(VLOOKUP(E4,$AE$6:$AF$1090,2,FALSE),"")</f>
        <v>ERASMUS+  DE01-KA203-005728 CONNECTED</v>
      </c>
      <c r="G4" s="45" t="str">
        <f t="shared" ref="G4:G67" si="4">IFERROR(VLOOKUP(E4,$AE$6:$AH$1090,4,FALSE),"")</f>
        <v>0942</v>
      </c>
      <c r="H4" s="224">
        <v>721</v>
      </c>
      <c r="I4" s="224">
        <v>0</v>
      </c>
      <c r="J4" s="224">
        <v>0</v>
      </c>
      <c r="K4" s="93"/>
      <c r="L4" s="92"/>
      <c r="M4" s="92"/>
      <c r="N4" s="93"/>
      <c r="O4" s="218"/>
      <c r="P4" s="49"/>
      <c r="Q4" s="246" t="str">
        <f>IF(C4="","",'OPĆI DIO'!$C$1)</f>
        <v>1940 SVEUČILIŠTE U ZAGREBU - UČITELJSKI FAKULTET</v>
      </c>
      <c r="R4" s="40" t="str">
        <f t="shared" ref="R4:R67" si="5">LEFT(C4,3)</f>
        <v>313</v>
      </c>
      <c r="S4" s="40" t="str">
        <f t="shared" ref="S4:S67" si="6">LEFT(C4,2)</f>
        <v>31</v>
      </c>
      <c r="T4" s="40" t="str">
        <f t="shared" ref="T4:T67" si="7">MID(G4,2,2)</f>
        <v>94</v>
      </c>
      <c r="U4" s="40" t="str">
        <f t="shared" ref="U4:U67" si="8">LEFT(C4,1)</f>
        <v>3</v>
      </c>
      <c r="Y4" s="46"/>
      <c r="Z4" s="46"/>
    </row>
    <row r="5" spans="1:34">
      <c r="A5" s="50">
        <v>51</v>
      </c>
      <c r="B5" s="45" t="str">
        <f t="shared" si="1"/>
        <v>Pomoći EU</v>
      </c>
      <c r="C5" s="50">
        <v>3211</v>
      </c>
      <c r="D5" s="45" t="str">
        <f t="shared" si="2"/>
        <v>Službena putovanja</v>
      </c>
      <c r="E5" s="82" t="s">
        <v>2109</v>
      </c>
      <c r="F5" s="45" t="str">
        <f t="shared" si="3"/>
        <v>ERASMUS+  DE01-KA203-005728 CONNECTED</v>
      </c>
      <c r="G5" s="45" t="str">
        <f t="shared" si="4"/>
        <v>0942</v>
      </c>
      <c r="H5" s="224">
        <v>1551</v>
      </c>
      <c r="I5" s="224">
        <v>0</v>
      </c>
      <c r="J5" s="224">
        <v>0</v>
      </c>
      <c r="K5" s="93"/>
      <c r="L5" s="92"/>
      <c r="M5" s="92"/>
      <c r="N5" s="93"/>
      <c r="O5" s="218"/>
      <c r="P5" s="49"/>
      <c r="Q5" s="246" t="str">
        <f>IF(C5="","",'OPĆI DIO'!$C$1)</f>
        <v>1940 SVEUČILIŠTE U ZAGREBU - UČITELJSKI FAKULTET</v>
      </c>
      <c r="R5" s="40" t="str">
        <f t="shared" si="5"/>
        <v>321</v>
      </c>
      <c r="S5" s="40" t="str">
        <f t="shared" si="6"/>
        <v>32</v>
      </c>
      <c r="T5" s="40" t="str">
        <f t="shared" si="7"/>
        <v>94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50">
        <v>51</v>
      </c>
      <c r="B6" s="45" t="str">
        <f t="shared" si="1"/>
        <v>Pomoći EU</v>
      </c>
      <c r="C6" s="50">
        <v>3241</v>
      </c>
      <c r="D6" s="45" t="str">
        <f t="shared" si="2"/>
        <v>Naknade troškova osobama izvan radnog odnosa</v>
      </c>
      <c r="E6" s="82" t="s">
        <v>2109</v>
      </c>
      <c r="F6" s="45" t="str">
        <f t="shared" si="3"/>
        <v>ERASMUS+  DE01-KA203-005728 CONNECTED</v>
      </c>
      <c r="G6" s="45" t="str">
        <f t="shared" si="4"/>
        <v>0942</v>
      </c>
      <c r="H6" s="224">
        <v>930</v>
      </c>
      <c r="I6" s="224">
        <v>0</v>
      </c>
      <c r="J6" s="224">
        <v>0</v>
      </c>
      <c r="K6" s="93"/>
      <c r="L6" s="92"/>
      <c r="M6" s="92"/>
      <c r="N6" s="93"/>
      <c r="O6" s="218"/>
      <c r="P6" s="49"/>
      <c r="Q6" s="246" t="str">
        <f>IF(C6="","",'OPĆI DIO'!$C$1)</f>
        <v>1940 SVEUČILIŠTE U ZAGREBU - UČITELJSKI FAKULTET</v>
      </c>
      <c r="R6" s="40" t="str">
        <f t="shared" si="5"/>
        <v>324</v>
      </c>
      <c r="S6" s="40" t="str">
        <f t="shared" si="6"/>
        <v>32</v>
      </c>
      <c r="T6" s="40" t="str">
        <f t="shared" si="7"/>
        <v>94</v>
      </c>
      <c r="U6" s="40" t="str">
        <f t="shared" si="8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50">
        <v>51</v>
      </c>
      <c r="B7" s="45" t="str">
        <f t="shared" si="1"/>
        <v>Pomoći EU</v>
      </c>
      <c r="C7" s="50">
        <v>3237</v>
      </c>
      <c r="D7" s="45" t="str">
        <f t="shared" si="2"/>
        <v>Intelektualne i osobne usluge</v>
      </c>
      <c r="E7" s="82" t="s">
        <v>2109</v>
      </c>
      <c r="F7" s="45" t="str">
        <f t="shared" si="3"/>
        <v>ERASMUS+  DE01-KA203-005728 CONNECTED</v>
      </c>
      <c r="G7" s="45" t="str">
        <f t="shared" si="4"/>
        <v>0942</v>
      </c>
      <c r="H7" s="224">
        <v>400</v>
      </c>
      <c r="I7" s="224">
        <v>0</v>
      </c>
      <c r="J7" s="224">
        <v>0</v>
      </c>
      <c r="K7" s="93"/>
      <c r="L7" s="92"/>
      <c r="M7" s="92"/>
      <c r="N7" s="93"/>
      <c r="O7" s="218"/>
      <c r="P7" s="49"/>
      <c r="Q7" s="246" t="str">
        <f>IF(C7="","",'OPĆI DIO'!$C$1)</f>
        <v>1940 SVEUČILIŠTE U ZAGREBU - UČITELJSKI FAKULTET</v>
      </c>
      <c r="R7" s="40" t="str">
        <f t="shared" si="5"/>
        <v>323</v>
      </c>
      <c r="S7" s="40" t="str">
        <f t="shared" si="6"/>
        <v>32</v>
      </c>
      <c r="T7" s="40" t="str">
        <f t="shared" si="7"/>
        <v>94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50">
        <v>51</v>
      </c>
      <c r="B8" s="45" t="str">
        <f t="shared" si="1"/>
        <v>Pomoći EU</v>
      </c>
      <c r="C8" s="50">
        <v>3293</v>
      </c>
      <c r="D8" s="45" t="str">
        <f t="shared" si="2"/>
        <v>Reprezentacija</v>
      </c>
      <c r="E8" s="82" t="s">
        <v>2109</v>
      </c>
      <c r="F8" s="45" t="str">
        <f t="shared" si="3"/>
        <v>ERASMUS+  DE01-KA203-005728 CONNECTED</v>
      </c>
      <c r="G8" s="45" t="str">
        <f t="shared" si="4"/>
        <v>0942</v>
      </c>
      <c r="H8" s="224">
        <v>200</v>
      </c>
      <c r="I8" s="224">
        <v>0</v>
      </c>
      <c r="J8" s="224">
        <v>0</v>
      </c>
      <c r="K8" s="93"/>
      <c r="L8" s="92"/>
      <c r="M8" s="92"/>
      <c r="N8" s="93"/>
      <c r="O8" s="218"/>
      <c r="P8" s="49"/>
      <c r="Q8" s="246" t="str">
        <f>IF(C8="","",'OPĆI DIO'!$C$1)</f>
        <v>1940 SVEUČILIŠTE U ZAGREBU - UČITELJSKI FAKULTET</v>
      </c>
      <c r="R8" s="40" t="str">
        <f t="shared" si="5"/>
        <v>329</v>
      </c>
      <c r="S8" s="40" t="str">
        <f t="shared" si="6"/>
        <v>32</v>
      </c>
      <c r="T8" s="40" t="str">
        <f t="shared" si="7"/>
        <v>94</v>
      </c>
      <c r="U8" s="40" t="str">
        <f t="shared" si="8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50">
        <v>51</v>
      </c>
      <c r="B9" s="45" t="str">
        <f t="shared" si="1"/>
        <v>Pomoći EU</v>
      </c>
      <c r="C9" s="50">
        <v>3231</v>
      </c>
      <c r="D9" s="45" t="str">
        <f t="shared" si="2"/>
        <v>Usluge telefona, pošte i prijevoza</v>
      </c>
      <c r="E9" s="82" t="s">
        <v>2109</v>
      </c>
      <c r="F9" s="45" t="str">
        <f t="shared" si="3"/>
        <v>ERASMUS+  DE01-KA203-005728 CONNECTED</v>
      </c>
      <c r="G9" s="45" t="str">
        <f t="shared" si="4"/>
        <v>0942</v>
      </c>
      <c r="H9" s="224">
        <v>400</v>
      </c>
      <c r="I9" s="224">
        <v>0</v>
      </c>
      <c r="J9" s="224">
        <v>0</v>
      </c>
      <c r="K9" s="93"/>
      <c r="L9" s="92"/>
      <c r="M9" s="92"/>
      <c r="N9" s="93"/>
      <c r="O9" s="218"/>
      <c r="P9" s="49"/>
      <c r="Q9" s="246" t="str">
        <f>IF(C9="","",'OPĆI DIO'!$C$1)</f>
        <v>1940 SVEUČILIŠTE U ZAGREBU - UČITELJSKI FAKULTET</v>
      </c>
      <c r="R9" s="40" t="str">
        <f t="shared" si="5"/>
        <v>323</v>
      </c>
      <c r="S9" s="40" t="str">
        <f t="shared" si="6"/>
        <v>32</v>
      </c>
      <c r="T9" s="40" t="str">
        <f t="shared" si="7"/>
        <v>94</v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50">
        <v>51</v>
      </c>
      <c r="B10" s="45" t="str">
        <f t="shared" si="1"/>
        <v>Pomoći EU</v>
      </c>
      <c r="C10" s="50">
        <v>3111</v>
      </c>
      <c r="D10" s="45" t="str">
        <f t="shared" si="2"/>
        <v>Plaće za redovan rad</v>
      </c>
      <c r="E10" s="82" t="s">
        <v>1845</v>
      </c>
      <c r="F10" s="45" t="str">
        <f t="shared" si="3"/>
        <v>ERASMUS+ CCC4ECEC - Kompetencija za obrazovanje i njegu u ranom djetinjstvu usmjerena na dijete</v>
      </c>
      <c r="G10" s="45" t="str">
        <f t="shared" si="4"/>
        <v>0942</v>
      </c>
      <c r="H10" s="224">
        <v>2146</v>
      </c>
      <c r="I10" s="224">
        <v>0</v>
      </c>
      <c r="J10" s="224">
        <v>0</v>
      </c>
      <c r="K10" s="93"/>
      <c r="L10" s="92"/>
      <c r="M10" s="92"/>
      <c r="N10" s="93"/>
      <c r="O10" s="218"/>
      <c r="P10" s="49"/>
      <c r="Q10" s="246" t="str">
        <f>IF(C10="","",'OPĆI DIO'!$C$1)</f>
        <v>1940 SVEUČILIŠTE U ZAGREBU - UČITELJSKI FAKULTET</v>
      </c>
      <c r="R10" s="40" t="str">
        <f t="shared" si="5"/>
        <v>311</v>
      </c>
      <c r="S10" s="40" t="str">
        <f t="shared" si="6"/>
        <v>31</v>
      </c>
      <c r="T10" s="40" t="str">
        <f t="shared" si="7"/>
        <v>94</v>
      </c>
      <c r="U10" s="40" t="str">
        <f t="shared" si="8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50">
        <v>51</v>
      </c>
      <c r="B11" s="45" t="str">
        <f t="shared" si="1"/>
        <v>Pomoći EU</v>
      </c>
      <c r="C11" s="50">
        <v>3132</v>
      </c>
      <c r="D11" s="45" t="str">
        <f t="shared" si="2"/>
        <v>Doprinosi za obvezno zdravstveno osiguranje</v>
      </c>
      <c r="E11" s="82" t="s">
        <v>1845</v>
      </c>
      <c r="F11" s="45" t="str">
        <f t="shared" si="3"/>
        <v>ERASMUS+ CCC4ECEC - Kompetencija za obrazovanje i njegu u ranom djetinjstvu usmjerena na dijete</v>
      </c>
      <c r="G11" s="45" t="str">
        <f t="shared" si="4"/>
        <v>0942</v>
      </c>
      <c r="H11" s="224">
        <v>429</v>
      </c>
      <c r="I11" s="224">
        <v>0</v>
      </c>
      <c r="J11" s="224">
        <v>0</v>
      </c>
      <c r="K11" s="93"/>
      <c r="L11" s="92"/>
      <c r="M11" s="92"/>
      <c r="N11" s="93"/>
      <c r="O11" s="218"/>
      <c r="P11" s="49"/>
      <c r="Q11" s="246" t="str">
        <f>IF(C11="","",'OPĆI DIO'!$C$1)</f>
        <v>1940 SVEUČILIŠTE U ZAGREBU - UČITELJSKI FAKULTET</v>
      </c>
      <c r="R11" s="40" t="str">
        <f t="shared" si="5"/>
        <v>313</v>
      </c>
      <c r="S11" s="40" t="str">
        <f t="shared" si="6"/>
        <v>31</v>
      </c>
      <c r="T11" s="40" t="str">
        <f t="shared" si="7"/>
        <v>94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50">
        <v>51</v>
      </c>
      <c r="B12" s="45" t="str">
        <f t="shared" si="1"/>
        <v>Pomoći EU</v>
      </c>
      <c r="C12" s="50">
        <v>3211</v>
      </c>
      <c r="D12" s="45" t="str">
        <f t="shared" si="2"/>
        <v>Službena putovanja</v>
      </c>
      <c r="E12" s="82" t="s">
        <v>1845</v>
      </c>
      <c r="F12" s="45" t="str">
        <f t="shared" si="3"/>
        <v>ERASMUS+ CCC4ECEC - Kompetencija za obrazovanje i njegu u ranom djetinjstvu usmjerena na dijete</v>
      </c>
      <c r="G12" s="45" t="str">
        <f t="shared" si="4"/>
        <v>0942</v>
      </c>
      <c r="H12" s="224">
        <v>1100</v>
      </c>
      <c r="I12" s="224">
        <v>0</v>
      </c>
      <c r="J12" s="224">
        <v>0</v>
      </c>
      <c r="K12" s="93"/>
      <c r="L12" s="92"/>
      <c r="M12" s="92"/>
      <c r="N12" s="93"/>
      <c r="O12" s="218"/>
      <c r="P12" s="49"/>
      <c r="Q12" s="246" t="str">
        <f>IF(C12="","",'OPĆI DIO'!$C$1)</f>
        <v>1940 SVEUČILIŠTE U ZAGREBU - UČITELJSKI FAKULTET</v>
      </c>
      <c r="R12" s="40" t="str">
        <f t="shared" si="5"/>
        <v>321</v>
      </c>
      <c r="S12" s="40" t="str">
        <f t="shared" si="6"/>
        <v>32</v>
      </c>
      <c r="T12" s="40" t="str">
        <f t="shared" si="7"/>
        <v>94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50">
        <v>51</v>
      </c>
      <c r="B13" s="45" t="str">
        <f t="shared" si="1"/>
        <v>Pomoći EU</v>
      </c>
      <c r="C13" s="50">
        <v>3233</v>
      </c>
      <c r="D13" s="45" t="str">
        <f t="shared" si="2"/>
        <v>Usluge promidžbe i informiranja</v>
      </c>
      <c r="E13" s="82" t="s">
        <v>1845</v>
      </c>
      <c r="F13" s="45" t="str">
        <f t="shared" si="3"/>
        <v>ERASMUS+ CCC4ECEC - Kompetencija za obrazovanje i njegu u ranom djetinjstvu usmjerena na dijete</v>
      </c>
      <c r="G13" s="45" t="str">
        <f t="shared" si="4"/>
        <v>0942</v>
      </c>
      <c r="H13" s="224">
        <v>120</v>
      </c>
      <c r="I13" s="224">
        <v>0</v>
      </c>
      <c r="J13" s="224">
        <v>0</v>
      </c>
      <c r="K13" s="93"/>
      <c r="L13" s="92"/>
      <c r="M13" s="92"/>
      <c r="N13" s="93"/>
      <c r="O13" s="218"/>
      <c r="P13" s="49"/>
      <c r="Q13" s="246" t="str">
        <f>IF(C13="","",'OPĆI DIO'!$C$1)</f>
        <v>1940 SVEUČILIŠTE U ZAGREBU - UČITELJSKI FAKULTET</v>
      </c>
      <c r="R13" s="40" t="str">
        <f t="shared" si="5"/>
        <v>323</v>
      </c>
      <c r="S13" s="40" t="str">
        <f t="shared" si="6"/>
        <v>32</v>
      </c>
      <c r="T13" s="40" t="str">
        <f t="shared" si="7"/>
        <v>94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50">
        <v>51</v>
      </c>
      <c r="B14" s="45" t="str">
        <f t="shared" si="1"/>
        <v>Pomoći EU</v>
      </c>
      <c r="C14" s="50">
        <v>3237</v>
      </c>
      <c r="D14" s="45" t="str">
        <f t="shared" si="2"/>
        <v>Intelektualne i osobne usluge</v>
      </c>
      <c r="E14" s="82" t="s">
        <v>1845</v>
      </c>
      <c r="F14" s="45" t="str">
        <f t="shared" si="3"/>
        <v>ERASMUS+ CCC4ECEC - Kompetencija za obrazovanje i njegu u ranom djetinjstvu usmjerena na dijete</v>
      </c>
      <c r="G14" s="45" t="str">
        <f t="shared" si="4"/>
        <v>0942</v>
      </c>
      <c r="H14" s="224">
        <v>300</v>
      </c>
      <c r="I14" s="224">
        <v>0</v>
      </c>
      <c r="J14" s="224">
        <v>0</v>
      </c>
      <c r="K14" s="93"/>
      <c r="L14" s="92"/>
      <c r="M14" s="92"/>
      <c r="N14" s="93"/>
      <c r="O14" s="218"/>
      <c r="P14" s="49"/>
      <c r="Q14" s="246" t="str">
        <f>IF(C14="","",'OPĆI DIO'!$C$1)</f>
        <v>1940 SVEUČILIŠTE U ZAGREBU - UČITELJSKI FAKULTET</v>
      </c>
      <c r="R14" s="40" t="str">
        <f t="shared" si="5"/>
        <v>323</v>
      </c>
      <c r="S14" s="40" t="str">
        <f t="shared" si="6"/>
        <v>32</v>
      </c>
      <c r="T14" s="40" t="str">
        <f t="shared" si="7"/>
        <v>94</v>
      </c>
      <c r="U14" s="40" t="str">
        <f t="shared" si="8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50">
        <v>51</v>
      </c>
      <c r="B15" s="45" t="str">
        <f t="shared" si="1"/>
        <v>Pomoći EU</v>
      </c>
      <c r="C15" s="50">
        <v>3293</v>
      </c>
      <c r="D15" s="45" t="str">
        <f t="shared" si="2"/>
        <v>Reprezentacija</v>
      </c>
      <c r="E15" s="82" t="s">
        <v>1845</v>
      </c>
      <c r="F15" s="45" t="str">
        <f t="shared" si="3"/>
        <v>ERASMUS+ CCC4ECEC - Kompetencija za obrazovanje i njegu u ranom djetinjstvu usmjerena na dijete</v>
      </c>
      <c r="G15" s="45" t="str">
        <f t="shared" si="4"/>
        <v>0942</v>
      </c>
      <c r="H15" s="224">
        <v>400</v>
      </c>
      <c r="I15" s="224">
        <v>0</v>
      </c>
      <c r="J15" s="224">
        <v>0</v>
      </c>
      <c r="K15" s="93"/>
      <c r="L15" s="92"/>
      <c r="M15" s="92"/>
      <c r="N15" s="93"/>
      <c r="O15" s="218"/>
      <c r="P15" s="49"/>
      <c r="Q15" s="246" t="str">
        <f>IF(C15="","",'OPĆI DIO'!$C$1)</f>
        <v>1940 SVEUČILIŠTE U ZAGREBU - UČITELJSKI FAKULTET</v>
      </c>
      <c r="R15" s="40" t="str">
        <f t="shared" si="5"/>
        <v>329</v>
      </c>
      <c r="S15" s="40" t="str">
        <f t="shared" si="6"/>
        <v>32</v>
      </c>
      <c r="T15" s="40" t="str">
        <f t="shared" si="7"/>
        <v>94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50">
        <v>51</v>
      </c>
      <c r="B16" s="45" t="str">
        <f t="shared" si="1"/>
        <v>Pomoći EU</v>
      </c>
      <c r="C16" s="50">
        <v>3213</v>
      </c>
      <c r="D16" s="45" t="str">
        <f t="shared" si="2"/>
        <v>Stručno usavršavanje zaposlenika</v>
      </c>
      <c r="E16" s="82" t="s">
        <v>1845</v>
      </c>
      <c r="F16" s="45" t="str">
        <f t="shared" si="3"/>
        <v>ERASMUS+ CCC4ECEC - Kompetencija za obrazovanje i njegu u ranom djetinjstvu usmjerena na dijete</v>
      </c>
      <c r="G16" s="45" t="str">
        <f t="shared" si="4"/>
        <v>0942</v>
      </c>
      <c r="H16" s="224">
        <v>200</v>
      </c>
      <c r="I16" s="224">
        <v>0</v>
      </c>
      <c r="J16" s="224">
        <v>0</v>
      </c>
      <c r="K16" s="93"/>
      <c r="L16" s="92"/>
      <c r="M16" s="92"/>
      <c r="N16" s="93"/>
      <c r="O16" s="218"/>
      <c r="P16" s="49"/>
      <c r="Q16" s="246" t="str">
        <f>IF(C16="","",'OPĆI DIO'!$C$1)</f>
        <v>1940 SVEUČILIŠTE U ZAGREBU - UČITELJSKI FAKULTET</v>
      </c>
      <c r="R16" s="40" t="str">
        <f t="shared" si="5"/>
        <v>321</v>
      </c>
      <c r="S16" s="40" t="str">
        <f t="shared" si="6"/>
        <v>32</v>
      </c>
      <c r="T16" s="40" t="str">
        <f t="shared" si="7"/>
        <v>94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50">
        <v>51</v>
      </c>
      <c r="B17" s="45" t="str">
        <f t="shared" si="1"/>
        <v>Pomoći EU</v>
      </c>
      <c r="C17" s="50">
        <v>3214</v>
      </c>
      <c r="D17" s="45" t="str">
        <f t="shared" si="2"/>
        <v>Ostale naknade troškova zaposlenima</v>
      </c>
      <c r="E17" s="82" t="s">
        <v>1845</v>
      </c>
      <c r="F17" s="45" t="str">
        <f t="shared" si="3"/>
        <v>ERASMUS+ CCC4ECEC - Kompetencija za obrazovanje i njegu u ranom djetinjstvu usmjerena na dijete</v>
      </c>
      <c r="G17" s="45" t="str">
        <f t="shared" si="4"/>
        <v>0942</v>
      </c>
      <c r="H17" s="224">
        <v>43</v>
      </c>
      <c r="I17" s="224">
        <v>0</v>
      </c>
      <c r="J17" s="224">
        <v>0</v>
      </c>
      <c r="K17" s="93"/>
      <c r="L17" s="92"/>
      <c r="M17" s="92"/>
      <c r="N17" s="93"/>
      <c r="O17" s="218"/>
      <c r="P17" s="49"/>
      <c r="Q17" s="246" t="str">
        <f>IF(C17="","",'OPĆI DIO'!$C$1)</f>
        <v>1940 SVEUČILIŠTE U ZAGREBU - UČITELJSKI FAKULTET</v>
      </c>
      <c r="R17" s="40" t="str">
        <f t="shared" si="5"/>
        <v>321</v>
      </c>
      <c r="S17" s="40" t="str">
        <f t="shared" si="6"/>
        <v>32</v>
      </c>
      <c r="T17" s="40" t="str">
        <f t="shared" si="7"/>
        <v>94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50">
        <v>51</v>
      </c>
      <c r="B18" s="45" t="str">
        <f t="shared" si="1"/>
        <v>Pomoći EU</v>
      </c>
      <c r="C18" s="50">
        <v>3231</v>
      </c>
      <c r="D18" s="45" t="str">
        <f t="shared" si="2"/>
        <v>Usluge telefona, pošte i prijevoza</v>
      </c>
      <c r="E18" s="82" t="s">
        <v>1845</v>
      </c>
      <c r="F18" s="45" t="str">
        <f t="shared" si="3"/>
        <v>ERASMUS+ CCC4ECEC - Kompetencija za obrazovanje i njegu u ranom djetinjstvu usmjerena na dijete</v>
      </c>
      <c r="G18" s="45" t="str">
        <f t="shared" si="4"/>
        <v>0942</v>
      </c>
      <c r="H18" s="224">
        <v>460</v>
      </c>
      <c r="I18" s="224">
        <v>0</v>
      </c>
      <c r="J18" s="224">
        <v>0</v>
      </c>
      <c r="K18" s="93"/>
      <c r="L18" s="92"/>
      <c r="M18" s="92"/>
      <c r="N18" s="93"/>
      <c r="O18" s="218"/>
      <c r="P18" s="49"/>
      <c r="Q18" s="246" t="str">
        <f>IF(C18="","",'OPĆI DIO'!$C$1)</f>
        <v>1940 SVEUČILIŠTE U ZAGREBU - UČITELJSKI FAKULTET</v>
      </c>
      <c r="R18" s="40" t="str">
        <f t="shared" si="5"/>
        <v>323</v>
      </c>
      <c r="S18" s="40" t="str">
        <f t="shared" si="6"/>
        <v>32</v>
      </c>
      <c r="T18" s="40" t="str">
        <f t="shared" si="7"/>
        <v>94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50">
        <v>51</v>
      </c>
      <c r="B19" s="45" t="str">
        <f t="shared" si="1"/>
        <v>Pomoći EU</v>
      </c>
      <c r="C19" s="50">
        <v>3111</v>
      </c>
      <c r="D19" s="45" t="str">
        <f t="shared" si="2"/>
        <v>Plaće za redovan rad</v>
      </c>
      <c r="E19" s="326" t="s">
        <v>4492</v>
      </c>
      <c r="F19" s="45" t="str">
        <f t="shared" si="3"/>
        <v>ERASMUS+ KA220-HED-902E85CF-EDUCATORE</v>
      </c>
      <c r="G19" s="45" t="str">
        <f t="shared" si="4"/>
        <v>0942</v>
      </c>
      <c r="H19" s="224">
        <v>1288</v>
      </c>
      <c r="I19" s="224">
        <v>0</v>
      </c>
      <c r="J19" s="224">
        <v>0</v>
      </c>
      <c r="K19" s="93"/>
      <c r="L19" s="92"/>
      <c r="M19" s="92"/>
      <c r="N19" s="93"/>
      <c r="O19" s="218"/>
      <c r="P19" s="49"/>
      <c r="Q19" s="246" t="str">
        <f>IF(C19="","",'OPĆI DIO'!$C$1)</f>
        <v>1940 SVEUČILIŠTE U ZAGREBU - UČITELJSKI FAKULTET</v>
      </c>
      <c r="R19" s="40" t="str">
        <f t="shared" si="5"/>
        <v>311</v>
      </c>
      <c r="S19" s="40" t="str">
        <f t="shared" si="6"/>
        <v>31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50">
        <v>51</v>
      </c>
      <c r="B20" s="45" t="str">
        <f t="shared" si="1"/>
        <v>Pomoći EU</v>
      </c>
      <c r="C20" s="50">
        <v>3132</v>
      </c>
      <c r="D20" s="45" t="str">
        <f t="shared" si="2"/>
        <v>Doprinosi za obvezno zdravstveno osiguranje</v>
      </c>
      <c r="E20" s="326" t="s">
        <v>4492</v>
      </c>
      <c r="F20" s="45" t="str">
        <f t="shared" si="3"/>
        <v>ERASMUS+ KA220-HED-902E85CF-EDUCATORE</v>
      </c>
      <c r="G20" s="45" t="str">
        <f t="shared" si="4"/>
        <v>0942</v>
      </c>
      <c r="H20" s="224">
        <v>258</v>
      </c>
      <c r="I20" s="224">
        <v>0</v>
      </c>
      <c r="J20" s="224">
        <v>0</v>
      </c>
      <c r="K20" s="93"/>
      <c r="L20" s="92"/>
      <c r="M20" s="92"/>
      <c r="N20" s="93"/>
      <c r="O20" s="218"/>
      <c r="P20" s="49"/>
      <c r="Q20" s="246" t="str">
        <f>IF(C20="","",'OPĆI DIO'!$C$1)</f>
        <v>1940 SVEUČILIŠTE U ZAGREBU - UČITELJSKI FAKULTET</v>
      </c>
      <c r="R20" s="40" t="str">
        <f t="shared" si="5"/>
        <v>313</v>
      </c>
      <c r="S20" s="40" t="str">
        <f t="shared" si="6"/>
        <v>31</v>
      </c>
      <c r="T20" s="40" t="str">
        <f t="shared" si="7"/>
        <v>94</v>
      </c>
      <c r="U20" s="40" t="str">
        <f t="shared" si="8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50">
        <v>51</v>
      </c>
      <c r="B21" s="45" t="str">
        <f t="shared" si="1"/>
        <v>Pomoći EU</v>
      </c>
      <c r="C21" s="50">
        <v>3211</v>
      </c>
      <c r="D21" s="45" t="str">
        <f t="shared" si="2"/>
        <v>Službena putovanja</v>
      </c>
      <c r="E21" s="326" t="s">
        <v>4492</v>
      </c>
      <c r="F21" s="45" t="str">
        <f t="shared" si="3"/>
        <v>ERASMUS+ KA220-HED-902E85CF-EDUCATORE</v>
      </c>
      <c r="G21" s="45" t="str">
        <f t="shared" si="4"/>
        <v>0942</v>
      </c>
      <c r="H21" s="224">
        <v>726</v>
      </c>
      <c r="I21" s="224">
        <v>0</v>
      </c>
      <c r="J21" s="224">
        <v>0</v>
      </c>
      <c r="K21" s="93"/>
      <c r="L21" s="92"/>
      <c r="M21" s="92"/>
      <c r="N21" s="93"/>
      <c r="O21" s="218"/>
      <c r="P21" s="49"/>
      <c r="Q21" s="246" t="str">
        <f>IF(C21="","",'OPĆI DIO'!$C$1)</f>
        <v>1940 SVEUČILIŠTE U ZAGREBU - UČITELJSKI FAKULTET</v>
      </c>
      <c r="R21" s="40" t="str">
        <f t="shared" si="5"/>
        <v>321</v>
      </c>
      <c r="S21" s="40" t="str">
        <f t="shared" si="6"/>
        <v>32</v>
      </c>
      <c r="T21" s="40" t="str">
        <f t="shared" si="7"/>
        <v>94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50">
        <v>51</v>
      </c>
      <c r="B22" s="45" t="str">
        <f t="shared" si="1"/>
        <v>Pomoći EU</v>
      </c>
      <c r="C22" s="50">
        <v>3213</v>
      </c>
      <c r="D22" s="45" t="str">
        <f t="shared" si="2"/>
        <v>Stručno usavršavanje zaposlenika</v>
      </c>
      <c r="E22" s="326" t="s">
        <v>4492</v>
      </c>
      <c r="F22" s="45" t="str">
        <f t="shared" si="3"/>
        <v>ERASMUS+ KA220-HED-902E85CF-EDUCATORE</v>
      </c>
      <c r="G22" s="45" t="str">
        <f t="shared" si="4"/>
        <v>0942</v>
      </c>
      <c r="H22" s="224">
        <v>762</v>
      </c>
      <c r="I22" s="224">
        <v>0</v>
      </c>
      <c r="J22" s="224">
        <v>0</v>
      </c>
      <c r="K22" s="93"/>
      <c r="L22" s="92"/>
      <c r="M22" s="92"/>
      <c r="N22" s="93"/>
      <c r="O22" s="218"/>
      <c r="P22" s="49"/>
      <c r="Q22" s="246" t="str">
        <f>IF(C22="","",'OPĆI DIO'!$C$1)</f>
        <v>1940 SVEUČILIŠTE U ZAGREBU - UČITELJSKI FAKULTET</v>
      </c>
      <c r="R22" s="40" t="str">
        <f t="shared" si="5"/>
        <v>321</v>
      </c>
      <c r="S22" s="40" t="str">
        <f t="shared" si="6"/>
        <v>32</v>
      </c>
      <c r="T22" s="40" t="str">
        <f t="shared" si="7"/>
        <v>94</v>
      </c>
      <c r="U22" s="40" t="str">
        <f t="shared" si="8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50">
        <v>51</v>
      </c>
      <c r="B23" s="45" t="str">
        <f t="shared" si="1"/>
        <v>Pomoći EU</v>
      </c>
      <c r="C23" s="50">
        <v>3221</v>
      </c>
      <c r="D23" s="45" t="str">
        <f t="shared" si="2"/>
        <v>Uredski materijal i ostali materijalni rashodi</v>
      </c>
      <c r="E23" s="326" t="s">
        <v>4492</v>
      </c>
      <c r="F23" s="45" t="str">
        <f t="shared" si="3"/>
        <v>ERASMUS+ KA220-HED-902E85CF-EDUCATORE</v>
      </c>
      <c r="G23" s="45" t="str">
        <f t="shared" si="4"/>
        <v>0942</v>
      </c>
      <c r="H23" s="224">
        <v>60.879952219788969</v>
      </c>
      <c r="I23" s="224">
        <v>0</v>
      </c>
      <c r="J23" s="224">
        <v>0</v>
      </c>
      <c r="K23" s="93"/>
      <c r="L23" s="92"/>
      <c r="M23" s="92"/>
      <c r="N23" s="93"/>
      <c r="O23" s="218"/>
      <c r="P23" s="49"/>
      <c r="Q23" s="246" t="str">
        <f>IF(C23="","",'OPĆI DIO'!$C$1)</f>
        <v>1940 SVEUČILIŠTE U ZAGREBU - UČITELJSKI FAKULTET</v>
      </c>
      <c r="R23" s="40" t="str">
        <f t="shared" si="5"/>
        <v>322</v>
      </c>
      <c r="S23" s="40" t="str">
        <f t="shared" si="6"/>
        <v>32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50">
        <v>51</v>
      </c>
      <c r="B24" s="45" t="str">
        <f t="shared" si="1"/>
        <v>Pomoći EU</v>
      </c>
      <c r="C24" s="50">
        <v>3231</v>
      </c>
      <c r="D24" s="45" t="str">
        <f t="shared" si="2"/>
        <v>Usluge telefona, pošte i prijevoza</v>
      </c>
      <c r="E24" s="326" t="s">
        <v>4492</v>
      </c>
      <c r="F24" s="45" t="str">
        <f t="shared" si="3"/>
        <v>ERASMUS+ KA220-HED-902E85CF-EDUCATORE</v>
      </c>
      <c r="G24" s="45" t="str">
        <f t="shared" si="4"/>
        <v>0942</v>
      </c>
      <c r="H24" s="224">
        <v>632</v>
      </c>
      <c r="I24" s="224">
        <v>0</v>
      </c>
      <c r="J24" s="224">
        <v>0</v>
      </c>
      <c r="K24" s="93"/>
      <c r="L24" s="92"/>
      <c r="M24" s="92"/>
      <c r="N24" s="93"/>
      <c r="O24" s="218"/>
      <c r="P24" s="49"/>
      <c r="Q24" s="246" t="str">
        <f>IF(C24="","",'OPĆI DIO'!$C$1)</f>
        <v>1940 SVEUČILIŠTE U ZAGREBU - UČITELJSKI FAKULTET</v>
      </c>
      <c r="R24" s="40" t="str">
        <f t="shared" si="5"/>
        <v>323</v>
      </c>
      <c r="S24" s="40" t="str">
        <f t="shared" si="6"/>
        <v>32</v>
      </c>
      <c r="T24" s="40" t="str">
        <f t="shared" si="7"/>
        <v>94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50">
        <v>51</v>
      </c>
      <c r="B25" s="45" t="str">
        <f t="shared" si="1"/>
        <v>Pomoći EU</v>
      </c>
      <c r="C25" s="50">
        <v>3293</v>
      </c>
      <c r="D25" s="45" t="str">
        <f t="shared" si="2"/>
        <v>Reprezentacija</v>
      </c>
      <c r="E25" s="326" t="s">
        <v>4492</v>
      </c>
      <c r="F25" s="45" t="str">
        <f t="shared" si="3"/>
        <v>ERASMUS+ KA220-HED-902E85CF-EDUCATORE</v>
      </c>
      <c r="G25" s="45" t="str">
        <f t="shared" si="4"/>
        <v>0942</v>
      </c>
      <c r="H25" s="224">
        <v>343.38044993032048</v>
      </c>
      <c r="I25" s="224">
        <v>0</v>
      </c>
      <c r="J25" s="224">
        <v>0</v>
      </c>
      <c r="K25" s="93"/>
      <c r="L25" s="92"/>
      <c r="M25" s="92"/>
      <c r="N25" s="93"/>
      <c r="O25" s="218"/>
      <c r="P25" s="49"/>
      <c r="Q25" s="246" t="str">
        <f>IF(C25="","",'OPĆI DIO'!$C$1)</f>
        <v>1940 SVEUČILIŠTE U ZAGREBU - UČITELJSKI FAKULTET</v>
      </c>
      <c r="R25" s="40" t="str">
        <f t="shared" si="5"/>
        <v>329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50">
        <v>51</v>
      </c>
      <c r="B26" s="45" t="str">
        <f t="shared" si="1"/>
        <v>Pomoći EU</v>
      </c>
      <c r="C26" s="50">
        <v>3237</v>
      </c>
      <c r="D26" s="45" t="str">
        <f t="shared" si="2"/>
        <v>Intelektualne i osobne usluge</v>
      </c>
      <c r="E26" s="326" t="s">
        <v>4492</v>
      </c>
      <c r="F26" s="45" t="str">
        <f t="shared" si="3"/>
        <v>ERASMUS+ KA220-HED-902E85CF-EDUCATORE</v>
      </c>
      <c r="G26" s="45" t="str">
        <f t="shared" si="4"/>
        <v>0942</v>
      </c>
      <c r="H26" s="224">
        <v>531</v>
      </c>
      <c r="I26" s="224">
        <v>0</v>
      </c>
      <c r="J26" s="224">
        <v>0</v>
      </c>
      <c r="K26" s="93"/>
      <c r="L26" s="92"/>
      <c r="M26" s="92"/>
      <c r="N26" s="93"/>
      <c r="O26" s="218"/>
      <c r="P26" s="49"/>
      <c r="Q26" s="246" t="str">
        <f>IF(C26="","",'OPĆI DIO'!$C$1)</f>
        <v>1940 SVEUČILIŠTE U ZAGREBU - UČITELJSKI FAKULTET</v>
      </c>
      <c r="R26" s="40" t="str">
        <f t="shared" si="5"/>
        <v>323</v>
      </c>
      <c r="S26" s="40" t="str">
        <f t="shared" si="6"/>
        <v>32</v>
      </c>
      <c r="T26" s="40" t="str">
        <f t="shared" si="7"/>
        <v>94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50">
        <v>51</v>
      </c>
      <c r="B27" s="45" t="str">
        <f t="shared" si="1"/>
        <v>Pomoći EU</v>
      </c>
      <c r="C27" s="50">
        <v>3431</v>
      </c>
      <c r="D27" s="45" t="str">
        <f t="shared" si="2"/>
        <v>Bankarske usluge i usluge platnog prometa</v>
      </c>
      <c r="E27" s="326" t="s">
        <v>4492</v>
      </c>
      <c r="F27" s="45" t="str">
        <f t="shared" si="3"/>
        <v>ERASMUS+ KA220-HED-902E85CF-EDUCATORE</v>
      </c>
      <c r="G27" s="45" t="str">
        <f t="shared" si="4"/>
        <v>0942</v>
      </c>
      <c r="H27" s="224">
        <v>8.7597053553653197</v>
      </c>
      <c r="I27" s="224">
        <v>0</v>
      </c>
      <c r="J27" s="224">
        <v>0</v>
      </c>
      <c r="K27" s="93"/>
      <c r="L27" s="92"/>
      <c r="M27" s="92"/>
      <c r="N27" s="93"/>
      <c r="O27" s="218"/>
      <c r="P27" s="49"/>
      <c r="Q27" s="246" t="str">
        <f>IF(C27="","",'OPĆI DIO'!$C$1)</f>
        <v>1940 SVEUČILIŠTE U ZAGREBU - UČITELJSKI FAKULTET</v>
      </c>
      <c r="R27" s="40" t="str">
        <f t="shared" si="5"/>
        <v>343</v>
      </c>
      <c r="S27" s="40" t="str">
        <f t="shared" si="6"/>
        <v>34</v>
      </c>
      <c r="T27" s="40" t="str">
        <f t="shared" si="7"/>
        <v>94</v>
      </c>
      <c r="U27" s="40" t="str">
        <f t="shared" si="8"/>
        <v>3</v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50">
        <v>51</v>
      </c>
      <c r="B28" s="45" t="str">
        <f t="shared" si="1"/>
        <v>Pomoći EU</v>
      </c>
      <c r="C28" s="50">
        <v>3111</v>
      </c>
      <c r="D28" s="45" t="str">
        <f t="shared" si="2"/>
        <v>Plaće za redovan rad</v>
      </c>
      <c r="E28" s="326" t="s">
        <v>4494</v>
      </c>
      <c r="F28" s="45" t="str">
        <f t="shared" si="3"/>
        <v>ERASMUS+ KA220-SCH-000024606-TAT</v>
      </c>
      <c r="G28" s="45" t="str">
        <f t="shared" si="4"/>
        <v>0942</v>
      </c>
      <c r="H28" s="224">
        <v>836.15369301214412</v>
      </c>
      <c r="I28" s="403">
        <v>836.15369301214412</v>
      </c>
      <c r="J28" s="224">
        <v>0</v>
      </c>
      <c r="K28" s="93"/>
      <c r="L28" s="92"/>
      <c r="M28" s="92"/>
      <c r="N28" s="93"/>
      <c r="O28" s="218"/>
      <c r="P28" s="49"/>
      <c r="Q28" s="246" t="str">
        <f>IF(C28="","",'OPĆI DIO'!$C$1)</f>
        <v>1940 SVEUČILIŠTE U ZAGREBU - UČITELJSKI FAKULTET</v>
      </c>
      <c r="R28" s="40" t="str">
        <f t="shared" si="5"/>
        <v>311</v>
      </c>
      <c r="S28" s="40" t="str">
        <f t="shared" si="6"/>
        <v>31</v>
      </c>
      <c r="T28" s="40" t="str">
        <f t="shared" si="7"/>
        <v>94</v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50">
        <v>51</v>
      </c>
      <c r="B29" s="45" t="str">
        <f t="shared" si="1"/>
        <v>Pomoći EU</v>
      </c>
      <c r="C29" s="50">
        <v>3132</v>
      </c>
      <c r="D29" s="45" t="str">
        <f t="shared" si="2"/>
        <v>Doprinosi za obvezno zdravstveno osiguranje</v>
      </c>
      <c r="E29" s="326" t="s">
        <v>4494</v>
      </c>
      <c r="F29" s="45" t="str">
        <f t="shared" si="3"/>
        <v>ERASMUS+ KA220-SCH-000024606-TAT</v>
      </c>
      <c r="G29" s="45" t="str">
        <f t="shared" si="4"/>
        <v>0942</v>
      </c>
      <c r="H29" s="224">
        <v>140.08892428163779</v>
      </c>
      <c r="I29" s="403">
        <v>140.08892428163779</v>
      </c>
      <c r="J29" s="224">
        <v>0</v>
      </c>
      <c r="K29" s="93"/>
      <c r="L29" s="92"/>
      <c r="M29" s="92"/>
      <c r="N29" s="93"/>
      <c r="O29" s="218"/>
      <c r="P29" s="49"/>
      <c r="Q29" s="246" t="str">
        <f>IF(C29="","",'OPĆI DIO'!$C$1)</f>
        <v>1940 SVEUČILIŠTE U ZAGREBU - UČITELJSKI FAKULTET</v>
      </c>
      <c r="R29" s="40" t="str">
        <f t="shared" si="5"/>
        <v>313</v>
      </c>
      <c r="S29" s="40" t="str">
        <f t="shared" si="6"/>
        <v>31</v>
      </c>
      <c r="T29" s="40" t="str">
        <f t="shared" si="7"/>
        <v>94</v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50">
        <v>51</v>
      </c>
      <c r="B30" s="45" t="str">
        <f t="shared" si="1"/>
        <v>Pomoći EU</v>
      </c>
      <c r="C30" s="50">
        <v>3211</v>
      </c>
      <c r="D30" s="45" t="str">
        <f t="shared" si="2"/>
        <v>Službena putovanja</v>
      </c>
      <c r="E30" s="326" t="s">
        <v>4494</v>
      </c>
      <c r="F30" s="45" t="str">
        <f t="shared" si="3"/>
        <v>ERASMUS+ KA220-SCH-000024606-TAT</v>
      </c>
      <c r="G30" s="45" t="str">
        <f t="shared" si="4"/>
        <v>0942</v>
      </c>
      <c r="H30" s="224">
        <v>1130</v>
      </c>
      <c r="I30" s="403">
        <v>907.82400955604214</v>
      </c>
      <c r="J30" s="224">
        <v>0</v>
      </c>
      <c r="K30" s="93"/>
      <c r="L30" s="92"/>
      <c r="M30" s="92"/>
      <c r="N30" s="93"/>
      <c r="O30" s="218"/>
      <c r="P30" s="49"/>
      <c r="Q30" s="246" t="str">
        <f>IF(C30="","",'OPĆI DIO'!$C$1)</f>
        <v>1940 SVEUČILIŠTE U ZAGREBU - UČITELJSKI FAKULTET</v>
      </c>
      <c r="R30" s="40" t="str">
        <f t="shared" si="5"/>
        <v>321</v>
      </c>
      <c r="S30" s="40" t="str">
        <f t="shared" si="6"/>
        <v>32</v>
      </c>
      <c r="T30" s="40" t="str">
        <f t="shared" si="7"/>
        <v>94</v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50">
        <v>51</v>
      </c>
      <c r="B31" s="45" t="str">
        <f t="shared" si="1"/>
        <v>Pomoći EU</v>
      </c>
      <c r="C31" s="50">
        <v>3214</v>
      </c>
      <c r="D31" s="45" t="str">
        <f t="shared" si="2"/>
        <v>Ostale naknade troškova zaposlenima</v>
      </c>
      <c r="E31" s="326" t="s">
        <v>4494</v>
      </c>
      <c r="F31" s="45" t="str">
        <f t="shared" si="3"/>
        <v>ERASMUS+ KA220-SCH-000024606-TAT</v>
      </c>
      <c r="G31" s="45" t="str">
        <f t="shared" si="4"/>
        <v>0942</v>
      </c>
      <c r="H31" s="224">
        <v>722</v>
      </c>
      <c r="I31" s="403">
        <v>1226.3587497511446</v>
      </c>
      <c r="J31" s="224">
        <v>0</v>
      </c>
      <c r="K31" s="93"/>
      <c r="L31" s="92"/>
      <c r="M31" s="92"/>
      <c r="N31" s="93"/>
      <c r="O31" s="218"/>
      <c r="P31" s="49"/>
      <c r="Q31" s="246" t="str">
        <f>IF(C31="","",'OPĆI DIO'!$C$1)</f>
        <v>1940 SVEUČILIŠTE U ZAGREBU - UČITELJSKI FAKULTET</v>
      </c>
      <c r="R31" s="40" t="str">
        <f t="shared" si="5"/>
        <v>321</v>
      </c>
      <c r="S31" s="40" t="str">
        <f t="shared" si="6"/>
        <v>32</v>
      </c>
      <c r="T31" s="40" t="str">
        <f t="shared" si="7"/>
        <v>94</v>
      </c>
      <c r="U31" s="40" t="str">
        <f t="shared" si="8"/>
        <v>3</v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50">
        <v>51</v>
      </c>
      <c r="B32" s="45" t="str">
        <f t="shared" si="1"/>
        <v>Pomoći EU</v>
      </c>
      <c r="C32" s="50">
        <v>3213</v>
      </c>
      <c r="D32" s="45" t="str">
        <f t="shared" si="2"/>
        <v>Stručno usavršavanje zaposlenika</v>
      </c>
      <c r="E32" s="326" t="s">
        <v>4494</v>
      </c>
      <c r="F32" s="45" t="str">
        <f t="shared" si="3"/>
        <v>ERASMUS+ KA220-SCH-000024606-TAT</v>
      </c>
      <c r="G32" s="45" t="str">
        <f t="shared" si="4"/>
        <v>0942</v>
      </c>
      <c r="H32" s="224">
        <v>827</v>
      </c>
      <c r="I32" s="403">
        <v>1102.9265379255423</v>
      </c>
      <c r="J32" s="224">
        <v>0</v>
      </c>
      <c r="K32" s="93"/>
      <c r="L32" s="92"/>
      <c r="M32" s="92"/>
      <c r="N32" s="93"/>
      <c r="O32" s="218"/>
      <c r="P32" s="49"/>
      <c r="Q32" s="246" t="str">
        <f>IF(C32="","",'OPĆI DIO'!$C$1)</f>
        <v>1940 SVEUČILIŠTE U ZAGREBU - UČITELJSKI FAKULTET</v>
      </c>
      <c r="R32" s="40" t="str">
        <f t="shared" si="5"/>
        <v>321</v>
      </c>
      <c r="S32" s="40" t="str">
        <f t="shared" si="6"/>
        <v>32</v>
      </c>
      <c r="T32" s="40" t="str">
        <f t="shared" si="7"/>
        <v>94</v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50">
        <v>51</v>
      </c>
      <c r="B33" s="45" t="str">
        <f t="shared" si="1"/>
        <v>Pomoći EU</v>
      </c>
      <c r="C33" s="50">
        <v>3293</v>
      </c>
      <c r="D33" s="45" t="str">
        <f t="shared" si="2"/>
        <v>Reprezentacija</v>
      </c>
      <c r="E33" s="326" t="s">
        <v>4494</v>
      </c>
      <c r="F33" s="45" t="str">
        <f t="shared" si="3"/>
        <v>ERASMUS+ KA220-SCH-000024606-TAT</v>
      </c>
      <c r="G33" s="45" t="str">
        <f t="shared" si="4"/>
        <v>0942</v>
      </c>
      <c r="H33" s="224">
        <v>362.33326697192911</v>
      </c>
      <c r="I33" s="403">
        <v>362.33326697192911</v>
      </c>
      <c r="J33" s="224">
        <v>0</v>
      </c>
      <c r="K33" s="93"/>
      <c r="L33" s="92"/>
      <c r="M33" s="92"/>
      <c r="N33" s="93"/>
      <c r="O33" s="218"/>
      <c r="P33" s="49"/>
      <c r="Q33" s="246" t="str">
        <f>IF(C33="","",'OPĆI DIO'!$C$1)</f>
        <v>1940 SVEUČILIŠTE U ZAGREBU - UČITELJSKI FAKULTET</v>
      </c>
      <c r="R33" s="40" t="str">
        <f t="shared" si="5"/>
        <v>329</v>
      </c>
      <c r="S33" s="40" t="str">
        <f t="shared" si="6"/>
        <v>32</v>
      </c>
      <c r="T33" s="40" t="str">
        <f t="shared" si="7"/>
        <v>94</v>
      </c>
      <c r="U33" s="40" t="str">
        <f t="shared" si="8"/>
        <v>3</v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50">
        <v>51</v>
      </c>
      <c r="B34" s="45" t="str">
        <f t="shared" si="1"/>
        <v>Pomoći EU</v>
      </c>
      <c r="C34" s="50">
        <v>3237</v>
      </c>
      <c r="D34" s="45" t="str">
        <f t="shared" si="2"/>
        <v>Intelektualne i osobne usluge</v>
      </c>
      <c r="E34" s="326" t="s">
        <v>4494</v>
      </c>
      <c r="F34" s="45" t="str">
        <f t="shared" si="3"/>
        <v>ERASMUS+ KA220-SCH-000024606-TAT</v>
      </c>
      <c r="G34" s="45" t="str">
        <f t="shared" si="4"/>
        <v>0942</v>
      </c>
      <c r="H34" s="224">
        <v>162</v>
      </c>
      <c r="I34" s="403">
        <v>362.33326697192911</v>
      </c>
      <c r="J34" s="224">
        <v>0</v>
      </c>
      <c r="K34" s="93"/>
      <c r="L34" s="92"/>
      <c r="M34" s="92"/>
      <c r="N34" s="93"/>
      <c r="O34" s="218"/>
      <c r="P34" s="49"/>
      <c r="Q34" s="246" t="str">
        <f>IF(C34="","",'OPĆI DIO'!$C$1)</f>
        <v>1940 SVEUČILIŠTE U ZAGREBU - UČITELJSKI FAKULTET</v>
      </c>
      <c r="R34" s="40" t="str">
        <f t="shared" si="5"/>
        <v>323</v>
      </c>
      <c r="S34" s="40" t="str">
        <f t="shared" si="6"/>
        <v>32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50">
        <v>51</v>
      </c>
      <c r="B35" s="45" t="str">
        <f t="shared" si="1"/>
        <v>Pomoći EU</v>
      </c>
      <c r="C35" s="50">
        <v>3431</v>
      </c>
      <c r="D35" s="45" t="str">
        <f t="shared" si="2"/>
        <v>Bankarske usluge i usluge platnog prometa</v>
      </c>
      <c r="E35" s="326" t="s">
        <v>4494</v>
      </c>
      <c r="F35" s="45" t="str">
        <f t="shared" si="3"/>
        <v>ERASMUS+ KA220-SCH-000024606-TAT</v>
      </c>
      <c r="G35" s="45" t="str">
        <f t="shared" si="4"/>
        <v>0942</v>
      </c>
      <c r="H35" s="224">
        <v>16.590351051828257</v>
      </c>
      <c r="I35" s="403">
        <v>16.590351051828257</v>
      </c>
      <c r="J35" s="224">
        <v>0</v>
      </c>
      <c r="K35" s="93"/>
      <c r="L35" s="92"/>
      <c r="M35" s="92"/>
      <c r="N35" s="93"/>
      <c r="O35" s="218"/>
      <c r="P35" s="49"/>
      <c r="Q35" s="246" t="str">
        <f>IF(C35="","",'OPĆI DIO'!$C$1)</f>
        <v>1940 SVEUČILIŠTE U ZAGREBU - UČITELJSKI FAKULTET</v>
      </c>
      <c r="R35" s="40" t="str">
        <f t="shared" si="5"/>
        <v>343</v>
      </c>
      <c r="S35" s="40" t="str">
        <f t="shared" si="6"/>
        <v>34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50">
        <v>51</v>
      </c>
      <c r="B36" s="45" t="str">
        <f t="shared" si="1"/>
        <v>Pomoći EU</v>
      </c>
      <c r="C36" s="50">
        <v>4221</v>
      </c>
      <c r="D36" s="45" t="str">
        <f t="shared" si="2"/>
        <v>Uredska oprema i namještaj</v>
      </c>
      <c r="E36" s="326" t="s">
        <v>4494</v>
      </c>
      <c r="F36" s="45" t="str">
        <f t="shared" si="3"/>
        <v>ERASMUS+ KA220-SCH-000024606-TAT</v>
      </c>
      <c r="G36" s="45" t="str">
        <f t="shared" si="4"/>
        <v>0942</v>
      </c>
      <c r="H36" s="224">
        <v>604</v>
      </c>
      <c r="I36" s="403">
        <v>391.59864622735415</v>
      </c>
      <c r="J36" s="224">
        <v>0</v>
      </c>
      <c r="K36" s="93"/>
      <c r="L36" s="92"/>
      <c r="M36" s="92"/>
      <c r="N36" s="93"/>
      <c r="O36" s="218"/>
      <c r="P36" s="49"/>
      <c r="Q36" s="246" t="str">
        <f>IF(C36="","",'OPĆI DIO'!$C$1)</f>
        <v>1940 SVEUČILIŠTE U ZAGREBU - UČITELJSKI FAKULTET</v>
      </c>
      <c r="R36" s="40" t="str">
        <f t="shared" si="5"/>
        <v>422</v>
      </c>
      <c r="S36" s="40" t="str">
        <f t="shared" si="6"/>
        <v>42</v>
      </c>
      <c r="T36" s="40" t="str">
        <f t="shared" si="7"/>
        <v>94</v>
      </c>
      <c r="U36" s="40" t="str">
        <f t="shared" si="8"/>
        <v>4</v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50">
        <v>51</v>
      </c>
      <c r="B37" s="45" t="str">
        <f t="shared" si="1"/>
        <v>Pomoći EU</v>
      </c>
      <c r="C37" s="50">
        <v>3111</v>
      </c>
      <c r="D37" s="45" t="str">
        <f t="shared" si="2"/>
        <v>Plaće za redovan rad</v>
      </c>
      <c r="E37" s="326" t="s">
        <v>4496</v>
      </c>
      <c r="F37" s="45" t="str">
        <f t="shared" si="3"/>
        <v>ERASMUS+ KA220-SCH-000034443–CARE2LEARN</v>
      </c>
      <c r="G37" s="45" t="str">
        <f t="shared" si="4"/>
        <v>0942</v>
      </c>
      <c r="H37" s="224">
        <v>5322</v>
      </c>
      <c r="I37" s="403">
        <v>975.51264184750141</v>
      </c>
      <c r="J37" s="224">
        <v>0</v>
      </c>
      <c r="K37" s="93"/>
      <c r="L37" s="92"/>
      <c r="M37" s="92"/>
      <c r="N37" s="93"/>
      <c r="O37" s="218"/>
      <c r="P37" s="49"/>
      <c r="Q37" s="246" t="str">
        <f>IF(C37="","",'OPĆI DIO'!$C$1)</f>
        <v>1940 SVEUČILIŠTE U ZAGREBU - UČITELJSKI FAKULTET</v>
      </c>
      <c r="R37" s="40" t="str">
        <f t="shared" si="5"/>
        <v>311</v>
      </c>
      <c r="S37" s="40" t="str">
        <f t="shared" si="6"/>
        <v>31</v>
      </c>
      <c r="T37" s="40" t="str">
        <f t="shared" si="7"/>
        <v>94</v>
      </c>
      <c r="U37" s="40" t="str">
        <f t="shared" si="8"/>
        <v>3</v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50">
        <v>51</v>
      </c>
      <c r="B38" s="45" t="str">
        <f t="shared" si="1"/>
        <v>Pomoći EU</v>
      </c>
      <c r="C38" s="50">
        <v>3132</v>
      </c>
      <c r="D38" s="45" t="str">
        <f t="shared" si="2"/>
        <v>Doprinosi za obvezno zdravstveno osiguranje</v>
      </c>
      <c r="E38" s="326" t="s">
        <v>4496</v>
      </c>
      <c r="F38" s="45" t="str">
        <f t="shared" si="3"/>
        <v>ERASMUS+ KA220-SCH-000034443–CARE2LEARN</v>
      </c>
      <c r="G38" s="45" t="str">
        <f t="shared" si="4"/>
        <v>0942</v>
      </c>
      <c r="H38" s="224">
        <v>1245</v>
      </c>
      <c r="I38" s="403">
        <v>163.91266839206315</v>
      </c>
      <c r="J38" s="224">
        <v>0</v>
      </c>
      <c r="K38" s="93"/>
      <c r="L38" s="92"/>
      <c r="M38" s="92"/>
      <c r="N38" s="93"/>
      <c r="O38" s="218"/>
      <c r="P38" s="49"/>
      <c r="Q38" s="246" t="str">
        <f>IF(C38="","",'OPĆI DIO'!$C$1)</f>
        <v>1940 SVEUČILIŠTE U ZAGREBU - UČITELJSKI FAKULTET</v>
      </c>
      <c r="R38" s="40" t="str">
        <f t="shared" si="5"/>
        <v>313</v>
      </c>
      <c r="S38" s="40" t="str">
        <f t="shared" si="6"/>
        <v>31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50">
        <v>51</v>
      </c>
      <c r="B39" s="45" t="str">
        <f t="shared" si="1"/>
        <v>Pomoći EU</v>
      </c>
      <c r="C39" s="50">
        <v>3211</v>
      </c>
      <c r="D39" s="45" t="str">
        <f t="shared" si="2"/>
        <v>Službena putovanja</v>
      </c>
      <c r="E39" s="326" t="s">
        <v>4496</v>
      </c>
      <c r="F39" s="45" t="str">
        <f t="shared" si="3"/>
        <v>ERASMUS+ KA220-SCH-000034443–CARE2LEARN</v>
      </c>
      <c r="G39" s="45" t="str">
        <f t="shared" si="4"/>
        <v>0942</v>
      </c>
      <c r="H39" s="224">
        <v>940</v>
      </c>
      <c r="I39" s="403">
        <v>138</v>
      </c>
      <c r="J39" s="224">
        <v>0</v>
      </c>
      <c r="K39" s="93"/>
      <c r="L39" s="92"/>
      <c r="M39" s="92"/>
      <c r="N39" s="93"/>
      <c r="O39" s="218"/>
      <c r="P39" s="49"/>
      <c r="Q39" s="246" t="str">
        <f>IF(C39="","",'OPĆI DIO'!$C$1)</f>
        <v>1940 SVEUČILIŠTE U ZAGREBU - UČITELJSKI FAKULTET</v>
      </c>
      <c r="R39" s="40" t="str">
        <f t="shared" si="5"/>
        <v>321</v>
      </c>
      <c r="S39" s="40" t="str">
        <f t="shared" si="6"/>
        <v>32</v>
      </c>
      <c r="T39" s="40" t="str">
        <f t="shared" si="7"/>
        <v>94</v>
      </c>
      <c r="U39" s="40" t="str">
        <f t="shared" si="8"/>
        <v>3</v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50">
        <v>51</v>
      </c>
      <c r="B40" s="45" t="str">
        <f t="shared" si="1"/>
        <v>Pomoći EU</v>
      </c>
      <c r="C40" s="50">
        <v>3214</v>
      </c>
      <c r="D40" s="45" t="str">
        <f t="shared" si="2"/>
        <v>Ostale naknade troškova zaposlenima</v>
      </c>
      <c r="E40" s="326" t="s">
        <v>4496</v>
      </c>
      <c r="F40" s="45" t="str">
        <f t="shared" si="3"/>
        <v>ERASMUS+ KA220-SCH-000034443–CARE2LEARN</v>
      </c>
      <c r="G40" s="45" t="str">
        <f t="shared" si="4"/>
        <v>0942</v>
      </c>
      <c r="H40" s="224">
        <v>224</v>
      </c>
      <c r="I40" s="403">
        <v>157.94014201340499</v>
      </c>
      <c r="J40" s="224">
        <v>0</v>
      </c>
      <c r="K40" s="93"/>
      <c r="L40" s="92"/>
      <c r="M40" s="92"/>
      <c r="N40" s="93"/>
      <c r="O40" s="218"/>
      <c r="P40" s="49"/>
      <c r="Q40" s="246" t="str">
        <f>IF(C40="","",'OPĆI DIO'!$C$1)</f>
        <v>1940 SVEUČILIŠTE U ZAGREBU - UČITELJSKI FAKULTET</v>
      </c>
      <c r="R40" s="40" t="str">
        <f t="shared" si="5"/>
        <v>321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50">
        <v>51</v>
      </c>
      <c r="B41" s="45" t="str">
        <f t="shared" si="1"/>
        <v>Pomoći EU</v>
      </c>
      <c r="C41" s="50">
        <v>3213</v>
      </c>
      <c r="D41" s="45" t="str">
        <f t="shared" si="2"/>
        <v>Stručno usavršavanje zaposlenika</v>
      </c>
      <c r="E41" s="326" t="s">
        <v>4496</v>
      </c>
      <c r="F41" s="45" t="str">
        <f t="shared" si="3"/>
        <v>ERASMUS+ KA220-SCH-000034443–CARE2LEARN</v>
      </c>
      <c r="G41" s="45" t="str">
        <f t="shared" si="4"/>
        <v>0942</v>
      </c>
      <c r="H41" s="224">
        <v>350</v>
      </c>
      <c r="I41" s="403">
        <v>99.54210631096953</v>
      </c>
      <c r="J41" s="224">
        <v>0</v>
      </c>
      <c r="K41" s="93"/>
      <c r="L41" s="92"/>
      <c r="M41" s="92"/>
      <c r="N41" s="93"/>
      <c r="O41" s="218"/>
      <c r="P41" s="49"/>
      <c r="Q41" s="246" t="str">
        <f>IF(C41="","",'OPĆI DIO'!$C$1)</f>
        <v>1940 SVEUČILIŠTE U ZAGREBU - UČITELJSKI FAKULTET</v>
      </c>
      <c r="R41" s="40" t="str">
        <f t="shared" si="5"/>
        <v>321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50">
        <v>51</v>
      </c>
      <c r="B42" s="45" t="str">
        <f t="shared" si="1"/>
        <v>Pomoći EU</v>
      </c>
      <c r="C42" s="50">
        <v>3293</v>
      </c>
      <c r="D42" s="45" t="str">
        <f t="shared" si="2"/>
        <v>Reprezentacija</v>
      </c>
      <c r="E42" s="326" t="s">
        <v>4496</v>
      </c>
      <c r="F42" s="45" t="str">
        <f t="shared" si="3"/>
        <v>ERASMUS+ KA220-SCH-000034443–CARE2LEARN</v>
      </c>
      <c r="G42" s="45" t="str">
        <f t="shared" si="4"/>
        <v>0942</v>
      </c>
      <c r="H42" s="224">
        <v>121</v>
      </c>
      <c r="I42" s="403">
        <v>229.61045855730305</v>
      </c>
      <c r="J42" s="224">
        <v>0</v>
      </c>
      <c r="K42" s="93"/>
      <c r="L42" s="92"/>
      <c r="M42" s="92"/>
      <c r="N42" s="93"/>
      <c r="O42" s="218"/>
      <c r="P42" s="49"/>
      <c r="Q42" s="246" t="str">
        <f>IF(C42="","",'OPĆI DIO'!$C$1)</f>
        <v>1940 SVEUČILIŠTE U ZAGREBU - UČITELJSKI FAKULTET</v>
      </c>
      <c r="R42" s="40" t="str">
        <f t="shared" si="5"/>
        <v>329</v>
      </c>
      <c r="S42" s="40" t="str">
        <f t="shared" si="6"/>
        <v>32</v>
      </c>
      <c r="T42" s="40" t="str">
        <f t="shared" si="7"/>
        <v>94</v>
      </c>
      <c r="U42" s="40" t="str">
        <f t="shared" si="8"/>
        <v>3</v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50">
        <v>51</v>
      </c>
      <c r="B43" s="45" t="str">
        <f t="shared" si="1"/>
        <v>Pomoći EU</v>
      </c>
      <c r="C43" s="50">
        <v>3237</v>
      </c>
      <c r="D43" s="45" t="str">
        <f t="shared" si="2"/>
        <v>Intelektualne i osobne usluge</v>
      </c>
      <c r="E43" s="326" t="s">
        <v>4496</v>
      </c>
      <c r="F43" s="45" t="str">
        <f t="shared" si="3"/>
        <v>ERASMUS+ KA220-SCH-000034443–CARE2LEARN</v>
      </c>
      <c r="G43" s="45" t="str">
        <f t="shared" si="4"/>
        <v>0942</v>
      </c>
      <c r="H43" s="224">
        <v>60</v>
      </c>
      <c r="I43" s="403">
        <v>30</v>
      </c>
      <c r="J43" s="224">
        <v>0</v>
      </c>
      <c r="K43" s="93"/>
      <c r="L43" s="92"/>
      <c r="M43" s="92"/>
      <c r="N43" s="93"/>
      <c r="O43" s="218"/>
      <c r="P43" s="49"/>
      <c r="Q43" s="246" t="str">
        <f>IF(C43="","",'OPĆI DIO'!$C$1)</f>
        <v>1940 SVEUČILIŠTE U ZAGREBU - UČITELJSKI FAKULTET</v>
      </c>
      <c r="R43" s="40" t="str">
        <f t="shared" si="5"/>
        <v>323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50">
        <v>51</v>
      </c>
      <c r="B44" s="45" t="str">
        <f t="shared" si="1"/>
        <v>Pomoći EU</v>
      </c>
      <c r="C44" s="50">
        <v>3431</v>
      </c>
      <c r="D44" s="45" t="str">
        <f t="shared" si="2"/>
        <v>Bankarske usluge i usluge platnog prometa</v>
      </c>
      <c r="E44" s="326" t="s">
        <v>4496</v>
      </c>
      <c r="F44" s="45" t="str">
        <f t="shared" si="3"/>
        <v>ERASMUS+ KA220-SCH-000034443–CARE2LEARN</v>
      </c>
      <c r="G44" s="45" t="str">
        <f t="shared" si="4"/>
        <v>0942</v>
      </c>
      <c r="H44" s="224">
        <v>21.899263388413296</v>
      </c>
      <c r="I44" s="404">
        <v>5.3089123365850419</v>
      </c>
      <c r="J44" s="224">
        <v>0</v>
      </c>
      <c r="K44" s="93"/>
      <c r="L44" s="92"/>
      <c r="M44" s="92"/>
      <c r="N44" s="93"/>
      <c r="O44" s="218"/>
      <c r="P44" s="49"/>
      <c r="Q44" s="246" t="str">
        <f>IF(C44="","",'OPĆI DIO'!$C$1)</f>
        <v>1940 SVEUČILIŠTE U ZAGREBU - UČITELJSKI FAKULTET</v>
      </c>
      <c r="R44" s="40" t="str">
        <f t="shared" si="5"/>
        <v>343</v>
      </c>
      <c r="S44" s="40" t="str">
        <f t="shared" si="6"/>
        <v>34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50">
        <v>51</v>
      </c>
      <c r="B45" s="45" t="str">
        <f t="shared" si="1"/>
        <v>Pomoći EU</v>
      </c>
      <c r="C45" s="50">
        <v>3111</v>
      </c>
      <c r="D45" s="45" t="str">
        <f t="shared" si="2"/>
        <v>Plaće za redovan rad</v>
      </c>
      <c r="E45" s="326" t="s">
        <v>4498</v>
      </c>
      <c r="F45" s="45" t="str">
        <f t="shared" si="3"/>
        <v>ERASMUS+ KA220-SCH-000024512-GIFTED</v>
      </c>
      <c r="G45" s="45" t="str">
        <f t="shared" si="4"/>
        <v>0942</v>
      </c>
      <c r="H45" s="224">
        <v>5203</v>
      </c>
      <c r="I45" s="405">
        <v>2601</v>
      </c>
      <c r="J45" s="224">
        <v>0</v>
      </c>
      <c r="K45" s="93"/>
      <c r="L45" s="92"/>
      <c r="M45" s="92"/>
      <c r="N45" s="93"/>
      <c r="O45" s="218"/>
      <c r="P45" s="49"/>
      <c r="Q45" s="246" t="str">
        <f>IF(C45="","",'OPĆI DIO'!$C$1)</f>
        <v>1940 SVEUČILIŠTE U ZAGREBU - UČITELJSKI FAKULTET</v>
      </c>
      <c r="R45" s="40" t="str">
        <f t="shared" si="5"/>
        <v>311</v>
      </c>
      <c r="S45" s="40" t="str">
        <f t="shared" si="6"/>
        <v>31</v>
      </c>
      <c r="T45" s="40" t="str">
        <f t="shared" si="7"/>
        <v>94</v>
      </c>
      <c r="U45" s="40" t="str">
        <f t="shared" si="8"/>
        <v>3</v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50">
        <v>51</v>
      </c>
      <c r="B46" s="45" t="str">
        <f t="shared" si="1"/>
        <v>Pomoći EU</v>
      </c>
      <c r="C46" s="50">
        <v>3132</v>
      </c>
      <c r="D46" s="45" t="str">
        <f t="shared" si="2"/>
        <v>Doprinosi za obvezno zdravstveno osiguranje</v>
      </c>
      <c r="E46" s="326" t="s">
        <v>4498</v>
      </c>
      <c r="F46" s="45" t="str">
        <f t="shared" si="3"/>
        <v>ERASMUS+ KA220-SCH-000024512-GIFTED</v>
      </c>
      <c r="G46" s="45" t="str">
        <f t="shared" si="4"/>
        <v>0942</v>
      </c>
      <c r="H46" s="224">
        <v>873</v>
      </c>
      <c r="I46" s="403">
        <v>437</v>
      </c>
      <c r="J46" s="224">
        <v>0</v>
      </c>
      <c r="K46" s="93"/>
      <c r="L46" s="92"/>
      <c r="M46" s="92"/>
      <c r="N46" s="93"/>
      <c r="O46" s="218"/>
      <c r="P46" s="49"/>
      <c r="Q46" s="246" t="str">
        <f>IF(C46="","",'OPĆI DIO'!$C$1)</f>
        <v>1940 SVEUČILIŠTE U ZAGREBU - UČITELJSKI FAKULTET</v>
      </c>
      <c r="R46" s="40" t="str">
        <f t="shared" si="5"/>
        <v>313</v>
      </c>
      <c r="S46" s="40" t="str">
        <f t="shared" si="6"/>
        <v>31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50">
        <v>51</v>
      </c>
      <c r="B47" s="45" t="str">
        <f t="shared" si="1"/>
        <v>Pomoći EU</v>
      </c>
      <c r="C47" s="50">
        <v>3211</v>
      </c>
      <c r="D47" s="45" t="str">
        <f t="shared" si="2"/>
        <v>Službena putovanja</v>
      </c>
      <c r="E47" s="326" t="s">
        <v>4498</v>
      </c>
      <c r="F47" s="45" t="str">
        <f t="shared" si="3"/>
        <v>ERASMUS+ KA220-SCH-000024512-GIFTED</v>
      </c>
      <c r="G47" s="45" t="str">
        <f t="shared" si="4"/>
        <v>0942</v>
      </c>
      <c r="H47" s="224">
        <v>2984</v>
      </c>
      <c r="I47" s="403">
        <v>1492</v>
      </c>
      <c r="J47" s="224">
        <v>0</v>
      </c>
      <c r="K47" s="93"/>
      <c r="L47" s="92"/>
      <c r="M47" s="92"/>
      <c r="N47" s="93"/>
      <c r="O47" s="218"/>
      <c r="P47" s="49"/>
      <c r="Q47" s="246" t="str">
        <f>IF(C47="","",'OPĆI DIO'!$C$1)</f>
        <v>1940 SVEUČILIŠTE U ZAGREBU - UČITELJSKI FAKULTET</v>
      </c>
      <c r="R47" s="40" t="str">
        <f t="shared" si="5"/>
        <v>321</v>
      </c>
      <c r="S47" s="40" t="str">
        <f t="shared" si="6"/>
        <v>32</v>
      </c>
      <c r="T47" s="40" t="str">
        <f t="shared" si="7"/>
        <v>94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50">
        <v>51</v>
      </c>
      <c r="B48" s="45" t="str">
        <f t="shared" si="1"/>
        <v>Pomoći EU</v>
      </c>
      <c r="C48" s="50">
        <v>3214</v>
      </c>
      <c r="D48" s="45" t="str">
        <f t="shared" si="2"/>
        <v>Ostale naknade troškova zaposlenima</v>
      </c>
      <c r="E48" s="326" t="s">
        <v>4498</v>
      </c>
      <c r="F48" s="45" t="str">
        <f t="shared" si="3"/>
        <v>ERASMUS+ KA220-SCH-000024512-GIFTED</v>
      </c>
      <c r="G48" s="45" t="str">
        <f t="shared" si="4"/>
        <v>0942</v>
      </c>
      <c r="H48" s="224">
        <v>2007</v>
      </c>
      <c r="I48" s="403">
        <v>1003</v>
      </c>
      <c r="J48" s="224">
        <v>0</v>
      </c>
      <c r="K48" s="93"/>
      <c r="L48" s="92"/>
      <c r="M48" s="92"/>
      <c r="N48" s="93"/>
      <c r="O48" s="218"/>
      <c r="P48" s="49"/>
      <c r="Q48" s="246" t="str">
        <f>IF(C48="","",'OPĆI DIO'!$C$1)</f>
        <v>1940 SVEUČILIŠTE U ZAGREBU - UČITELJSKI FAKULTET</v>
      </c>
      <c r="R48" s="40" t="str">
        <f t="shared" si="5"/>
        <v>321</v>
      </c>
      <c r="S48" s="40" t="str">
        <f t="shared" si="6"/>
        <v>32</v>
      </c>
      <c r="T48" s="40" t="str">
        <f t="shared" si="7"/>
        <v>94</v>
      </c>
      <c r="U48" s="40" t="str">
        <f t="shared" si="8"/>
        <v>3</v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50">
        <v>51</v>
      </c>
      <c r="B49" s="45" t="str">
        <f t="shared" si="1"/>
        <v>Pomoći EU</v>
      </c>
      <c r="C49" s="50">
        <v>3213</v>
      </c>
      <c r="D49" s="45" t="str">
        <f t="shared" si="2"/>
        <v>Stručno usavršavanje zaposlenika</v>
      </c>
      <c r="E49" s="326" t="s">
        <v>4498</v>
      </c>
      <c r="F49" s="45" t="str">
        <f t="shared" si="3"/>
        <v>ERASMUS+ KA220-SCH-000024512-GIFTED</v>
      </c>
      <c r="G49" s="45" t="str">
        <f t="shared" si="4"/>
        <v>0942</v>
      </c>
      <c r="H49" s="224">
        <v>1172</v>
      </c>
      <c r="I49" s="403">
        <v>586</v>
      </c>
      <c r="J49" s="224">
        <v>0</v>
      </c>
      <c r="K49" s="93"/>
      <c r="L49" s="92"/>
      <c r="M49" s="92"/>
      <c r="N49" s="93"/>
      <c r="O49" s="218"/>
      <c r="P49" s="49"/>
      <c r="Q49" s="246" t="str">
        <f>IF(C49="","",'OPĆI DIO'!$C$1)</f>
        <v>1940 SVEUČILIŠTE U ZAGREBU - UČITELJSKI FAKULTET</v>
      </c>
      <c r="R49" s="40" t="str">
        <f t="shared" si="5"/>
        <v>321</v>
      </c>
      <c r="S49" s="40" t="str">
        <f t="shared" si="6"/>
        <v>32</v>
      </c>
      <c r="T49" s="40" t="str">
        <f t="shared" si="7"/>
        <v>94</v>
      </c>
      <c r="U49" s="40" t="str">
        <f t="shared" si="8"/>
        <v>3</v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50">
        <v>51</v>
      </c>
      <c r="B50" s="45" t="str">
        <f t="shared" si="1"/>
        <v>Pomoći EU</v>
      </c>
      <c r="C50" s="50">
        <v>3293</v>
      </c>
      <c r="D50" s="45" t="str">
        <f t="shared" si="2"/>
        <v>Reprezentacija</v>
      </c>
      <c r="E50" s="326" t="s">
        <v>4498</v>
      </c>
      <c r="F50" s="45" t="str">
        <f t="shared" si="3"/>
        <v>ERASMUS+ KA220-SCH-000024512-GIFTED</v>
      </c>
      <c r="G50" s="45" t="str">
        <f t="shared" si="4"/>
        <v>0942</v>
      </c>
      <c r="H50" s="224">
        <v>1359</v>
      </c>
      <c r="I50" s="403">
        <v>680</v>
      </c>
      <c r="J50" s="224">
        <v>0</v>
      </c>
      <c r="K50" s="93"/>
      <c r="L50" s="92"/>
      <c r="M50" s="92"/>
      <c r="N50" s="93"/>
      <c r="O50" s="218"/>
      <c r="P50" s="49"/>
      <c r="Q50" s="246" t="str">
        <f>IF(C50="","",'OPĆI DIO'!$C$1)</f>
        <v>1940 SVEUČILIŠTE U ZAGREBU - UČITELJSKI FAKULTET</v>
      </c>
      <c r="R50" s="40" t="str">
        <f t="shared" si="5"/>
        <v>329</v>
      </c>
      <c r="S50" s="40" t="str">
        <f t="shared" si="6"/>
        <v>32</v>
      </c>
      <c r="T50" s="40" t="str">
        <f t="shared" si="7"/>
        <v>94</v>
      </c>
      <c r="U50" s="40" t="str">
        <f t="shared" si="8"/>
        <v>3</v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50">
        <v>51</v>
      </c>
      <c r="B51" s="45" t="str">
        <f t="shared" si="1"/>
        <v>Pomoći EU</v>
      </c>
      <c r="C51" s="50">
        <v>3237</v>
      </c>
      <c r="D51" s="45" t="str">
        <f t="shared" si="2"/>
        <v>Intelektualne i osobne usluge</v>
      </c>
      <c r="E51" s="326" t="s">
        <v>4498</v>
      </c>
      <c r="F51" s="45" t="str">
        <f t="shared" si="3"/>
        <v>ERASMUS+ KA220-SCH-000024512-GIFTED</v>
      </c>
      <c r="G51" s="45" t="str">
        <f t="shared" si="4"/>
        <v>0942</v>
      </c>
      <c r="H51" s="224">
        <v>1290</v>
      </c>
      <c r="I51" s="403">
        <v>645</v>
      </c>
      <c r="J51" s="224">
        <v>0</v>
      </c>
      <c r="K51" s="93"/>
      <c r="L51" s="92"/>
      <c r="M51" s="92"/>
      <c r="N51" s="93"/>
      <c r="O51" s="218"/>
      <c r="P51" s="49"/>
      <c r="Q51" s="246" t="str">
        <f>IF(C51="","",'OPĆI DIO'!$C$1)</f>
        <v>1940 SVEUČILIŠTE U ZAGREBU - UČITELJSKI FAKULTET</v>
      </c>
      <c r="R51" s="40" t="str">
        <f t="shared" si="5"/>
        <v>323</v>
      </c>
      <c r="S51" s="40" t="str">
        <f t="shared" si="6"/>
        <v>32</v>
      </c>
      <c r="T51" s="40" t="str">
        <f t="shared" si="7"/>
        <v>94</v>
      </c>
      <c r="U51" s="40" t="str">
        <f t="shared" si="8"/>
        <v>3</v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50">
        <v>51</v>
      </c>
      <c r="B52" s="45" t="str">
        <f t="shared" si="1"/>
        <v>Pomoći EU</v>
      </c>
      <c r="C52" s="50">
        <v>3431</v>
      </c>
      <c r="D52" s="45" t="str">
        <f t="shared" si="2"/>
        <v>Bankarske usluge i usluge platnog prometa</v>
      </c>
      <c r="E52" s="326" t="s">
        <v>4498</v>
      </c>
      <c r="F52" s="45" t="str">
        <f t="shared" si="3"/>
        <v>ERASMUS+ KA220-SCH-000024512-GIFTED</v>
      </c>
      <c r="G52" s="45" t="str">
        <f t="shared" si="4"/>
        <v>0942</v>
      </c>
      <c r="H52" s="224">
        <v>53</v>
      </c>
      <c r="I52" s="403">
        <v>27</v>
      </c>
      <c r="J52" s="224">
        <v>0</v>
      </c>
      <c r="K52" s="93"/>
      <c r="L52" s="92"/>
      <c r="M52" s="92"/>
      <c r="N52" s="93"/>
      <c r="O52" s="218"/>
      <c r="P52" s="49"/>
      <c r="Q52" s="246" t="str">
        <f>IF(C52="","",'OPĆI DIO'!$C$1)</f>
        <v>1940 SVEUČILIŠTE U ZAGREBU - UČITELJSKI FAKULTET</v>
      </c>
      <c r="R52" s="40" t="str">
        <f t="shared" si="5"/>
        <v>343</v>
      </c>
      <c r="S52" s="40" t="str">
        <f t="shared" si="6"/>
        <v>34</v>
      </c>
      <c r="T52" s="40" t="str">
        <f t="shared" si="7"/>
        <v>94</v>
      </c>
      <c r="U52" s="40" t="str">
        <f t="shared" si="8"/>
        <v>3</v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50">
        <v>51</v>
      </c>
      <c r="B53" s="45" t="str">
        <f t="shared" si="1"/>
        <v>Pomoći EU</v>
      </c>
      <c r="C53" s="50">
        <v>3231</v>
      </c>
      <c r="D53" s="45" t="str">
        <f t="shared" si="2"/>
        <v>Usluge telefona, pošte i prijevoza</v>
      </c>
      <c r="E53" s="326" t="s">
        <v>4498</v>
      </c>
      <c r="F53" s="45" t="str">
        <f t="shared" si="3"/>
        <v>ERASMUS+ KA220-SCH-000024512-GIFTED</v>
      </c>
      <c r="G53" s="45" t="str">
        <f t="shared" si="4"/>
        <v>0942</v>
      </c>
      <c r="H53" s="224">
        <v>1200</v>
      </c>
      <c r="I53" s="403">
        <v>600</v>
      </c>
      <c r="J53" s="224">
        <v>0</v>
      </c>
      <c r="K53" s="93"/>
      <c r="L53" s="92"/>
      <c r="M53" s="92"/>
      <c r="N53" s="93"/>
      <c r="O53" s="218"/>
      <c r="P53" s="49"/>
      <c r="Q53" s="246" t="str">
        <f>IF(C53="","",'OPĆI DIO'!$C$1)</f>
        <v>1940 SVEUČILIŠTE U ZAGREBU - UČITELJSKI FAKULTET</v>
      </c>
      <c r="R53" s="40" t="str">
        <f t="shared" si="5"/>
        <v>323</v>
      </c>
      <c r="S53" s="40" t="str">
        <f t="shared" si="6"/>
        <v>32</v>
      </c>
      <c r="T53" s="40" t="str">
        <f t="shared" si="7"/>
        <v>94</v>
      </c>
      <c r="U53" s="40" t="str">
        <f t="shared" si="8"/>
        <v>3</v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50">
        <v>51</v>
      </c>
      <c r="B54" s="45" t="str">
        <f t="shared" si="1"/>
        <v>Pomoći EU</v>
      </c>
      <c r="C54" s="50">
        <v>3111</v>
      </c>
      <c r="D54" s="45" t="str">
        <f t="shared" si="2"/>
        <v>Plaće za redovan rad</v>
      </c>
      <c r="E54" s="326"/>
      <c r="F54" s="45" t="str">
        <f t="shared" si="3"/>
        <v/>
      </c>
      <c r="G54" s="45" t="str">
        <f t="shared" si="4"/>
        <v/>
      </c>
      <c r="H54" s="224">
        <v>5853</v>
      </c>
      <c r="I54" s="404">
        <v>8362</v>
      </c>
      <c r="J54" s="406">
        <v>4181</v>
      </c>
      <c r="K54" s="93" t="s">
        <v>4831</v>
      </c>
      <c r="L54" s="92" t="s">
        <v>4828</v>
      </c>
      <c r="M54" s="92" t="s">
        <v>4829</v>
      </c>
      <c r="N54" s="93" t="s">
        <v>390</v>
      </c>
      <c r="O54" s="218" t="s">
        <v>4830</v>
      </c>
      <c r="P54" s="49"/>
      <c r="Q54" s="246" t="str">
        <f>IF(C54="","",'OPĆI DIO'!$C$1)</f>
        <v>1940 SVEUČILIŠTE U ZAGREBU - UČITELJSKI FAKULTET</v>
      </c>
      <c r="R54" s="40" t="str">
        <f t="shared" si="5"/>
        <v>311</v>
      </c>
      <c r="S54" s="40" t="str">
        <f t="shared" si="6"/>
        <v>31</v>
      </c>
      <c r="T54" s="40" t="str">
        <f t="shared" si="7"/>
        <v/>
      </c>
      <c r="U54" s="40" t="str">
        <f t="shared" si="8"/>
        <v>3</v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50">
        <v>51</v>
      </c>
      <c r="B55" s="45" t="str">
        <f t="shared" si="1"/>
        <v>Pomoći EU</v>
      </c>
      <c r="C55" s="50">
        <v>3132</v>
      </c>
      <c r="D55" s="45" t="str">
        <f t="shared" si="2"/>
        <v>Doprinosi za obvezno zdravstveno osiguranje</v>
      </c>
      <c r="E55" s="326"/>
      <c r="F55" s="45" t="str">
        <f t="shared" si="3"/>
        <v/>
      </c>
      <c r="G55" s="45" t="str">
        <f t="shared" si="4"/>
        <v/>
      </c>
      <c r="H55" s="224">
        <v>981</v>
      </c>
      <c r="I55" s="404">
        <v>1401</v>
      </c>
      <c r="J55" s="406">
        <v>700</v>
      </c>
      <c r="K55" s="93" t="s">
        <v>4831</v>
      </c>
      <c r="L55" s="92" t="s">
        <v>4828</v>
      </c>
      <c r="M55" s="92" t="s">
        <v>4829</v>
      </c>
      <c r="N55" s="93" t="s">
        <v>390</v>
      </c>
      <c r="O55" s="218" t="s">
        <v>4830</v>
      </c>
      <c r="P55" s="49"/>
      <c r="Q55" s="246" t="str">
        <f>IF(C55="","",'OPĆI DIO'!$C$1)</f>
        <v>1940 SVEUČILIŠTE U ZAGREBU - UČITELJSKI FAKULTET</v>
      </c>
      <c r="R55" s="40" t="str">
        <f t="shared" si="5"/>
        <v>313</v>
      </c>
      <c r="S55" s="40" t="str">
        <f t="shared" si="6"/>
        <v>31</v>
      </c>
      <c r="T55" s="40" t="str">
        <f t="shared" si="7"/>
        <v/>
      </c>
      <c r="U55" s="40" t="str">
        <f t="shared" si="8"/>
        <v>3</v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50">
        <v>51</v>
      </c>
      <c r="B56" s="45" t="str">
        <f t="shared" si="1"/>
        <v>Pomoći EU</v>
      </c>
      <c r="C56" s="50">
        <v>3211</v>
      </c>
      <c r="D56" s="45" t="str">
        <f t="shared" si="2"/>
        <v>Službena putovanja</v>
      </c>
      <c r="E56" s="326"/>
      <c r="F56" s="45" t="str">
        <f t="shared" si="3"/>
        <v/>
      </c>
      <c r="G56" s="45" t="str">
        <f t="shared" si="4"/>
        <v/>
      </c>
      <c r="H56" s="224">
        <v>8610</v>
      </c>
      <c r="I56" s="404">
        <v>9300</v>
      </c>
      <c r="J56" s="406">
        <v>4650</v>
      </c>
      <c r="K56" s="93" t="s">
        <v>4831</v>
      </c>
      <c r="L56" s="92" t="s">
        <v>4828</v>
      </c>
      <c r="M56" s="92" t="s">
        <v>4829</v>
      </c>
      <c r="N56" s="93" t="s">
        <v>390</v>
      </c>
      <c r="O56" s="218" t="s">
        <v>4830</v>
      </c>
      <c r="P56" s="49"/>
      <c r="Q56" s="246" t="str">
        <f>IF(C56="","",'OPĆI DIO'!$C$1)</f>
        <v>1940 SVEUČILIŠTE U ZAGREBU - UČITELJSKI FAKULTET</v>
      </c>
      <c r="R56" s="40" t="str">
        <f t="shared" si="5"/>
        <v>321</v>
      </c>
      <c r="S56" s="40" t="str">
        <f t="shared" si="6"/>
        <v>32</v>
      </c>
      <c r="T56" s="40" t="str">
        <f t="shared" si="7"/>
        <v/>
      </c>
      <c r="U56" s="40" t="str">
        <f t="shared" si="8"/>
        <v>3</v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50">
        <v>51</v>
      </c>
      <c r="B57" s="45" t="str">
        <f t="shared" si="1"/>
        <v>Pomoći EU</v>
      </c>
      <c r="C57" s="50">
        <v>3214</v>
      </c>
      <c r="D57" s="45" t="str">
        <f t="shared" si="2"/>
        <v>Ostale naknade troškova zaposlenima</v>
      </c>
      <c r="E57" s="326"/>
      <c r="F57" s="45" t="str">
        <f t="shared" si="3"/>
        <v/>
      </c>
      <c r="G57" s="45" t="str">
        <f t="shared" si="4"/>
        <v/>
      </c>
      <c r="H57" s="224">
        <v>5054</v>
      </c>
      <c r="I57" s="404">
        <v>7220</v>
      </c>
      <c r="J57" s="406">
        <v>3610</v>
      </c>
      <c r="K57" s="93" t="s">
        <v>4831</v>
      </c>
      <c r="L57" s="92" t="s">
        <v>4828</v>
      </c>
      <c r="M57" s="92" t="s">
        <v>4829</v>
      </c>
      <c r="N57" s="93" t="s">
        <v>390</v>
      </c>
      <c r="O57" s="218" t="s">
        <v>4830</v>
      </c>
      <c r="P57" s="49"/>
      <c r="Q57" s="246" t="str">
        <f>IF(C57="","",'OPĆI DIO'!$C$1)</f>
        <v>1940 SVEUČILIŠTE U ZAGREBU - UČITELJSKI FAKULTET</v>
      </c>
      <c r="R57" s="40" t="str">
        <f t="shared" si="5"/>
        <v>321</v>
      </c>
      <c r="S57" s="40" t="str">
        <f t="shared" si="6"/>
        <v>32</v>
      </c>
      <c r="T57" s="40" t="str">
        <f t="shared" si="7"/>
        <v/>
      </c>
      <c r="U57" s="40" t="str">
        <f t="shared" si="8"/>
        <v>3</v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50">
        <v>51</v>
      </c>
      <c r="B58" s="45" t="str">
        <f t="shared" si="1"/>
        <v>Pomoći EU</v>
      </c>
      <c r="C58" s="50">
        <v>3213</v>
      </c>
      <c r="D58" s="45" t="str">
        <f t="shared" si="2"/>
        <v>Stručno usavršavanje zaposlenika</v>
      </c>
      <c r="E58" s="326"/>
      <c r="F58" s="45" t="str">
        <f t="shared" si="3"/>
        <v/>
      </c>
      <c r="G58" s="45" t="str">
        <f t="shared" si="4"/>
        <v/>
      </c>
      <c r="H58" s="224">
        <v>2739</v>
      </c>
      <c r="I58" s="404">
        <v>8170</v>
      </c>
      <c r="J58" s="406">
        <v>4135</v>
      </c>
      <c r="K58" s="93" t="s">
        <v>4831</v>
      </c>
      <c r="L58" s="92" t="s">
        <v>4828</v>
      </c>
      <c r="M58" s="92" t="s">
        <v>4829</v>
      </c>
      <c r="N58" s="93" t="s">
        <v>390</v>
      </c>
      <c r="O58" s="218" t="s">
        <v>4830</v>
      </c>
      <c r="P58" s="49"/>
      <c r="Q58" s="246" t="str">
        <f>IF(C58="","",'OPĆI DIO'!$C$1)</f>
        <v>1940 SVEUČILIŠTE U ZAGREBU - UČITELJSKI FAKULTET</v>
      </c>
      <c r="R58" s="40" t="str">
        <f t="shared" si="5"/>
        <v>321</v>
      </c>
      <c r="S58" s="40" t="str">
        <f t="shared" si="6"/>
        <v>32</v>
      </c>
      <c r="T58" s="40" t="str">
        <f t="shared" si="7"/>
        <v/>
      </c>
      <c r="U58" s="40" t="str">
        <f t="shared" si="8"/>
        <v>3</v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50">
        <v>51</v>
      </c>
      <c r="B59" s="45" t="str">
        <f t="shared" si="1"/>
        <v>Pomoći EU</v>
      </c>
      <c r="C59" s="50">
        <v>3293</v>
      </c>
      <c r="D59" s="45" t="str">
        <f t="shared" si="2"/>
        <v>Reprezentacija</v>
      </c>
      <c r="E59" s="326"/>
      <c r="F59" s="45" t="str">
        <f t="shared" si="3"/>
        <v/>
      </c>
      <c r="G59" s="45" t="str">
        <f t="shared" si="4"/>
        <v/>
      </c>
      <c r="H59" s="224">
        <v>2536</v>
      </c>
      <c r="I59" s="404">
        <v>3610</v>
      </c>
      <c r="J59" s="406">
        <v>1256</v>
      </c>
      <c r="K59" s="93" t="s">
        <v>4831</v>
      </c>
      <c r="L59" s="92" t="s">
        <v>4828</v>
      </c>
      <c r="M59" s="92" t="s">
        <v>4829</v>
      </c>
      <c r="N59" s="93" t="s">
        <v>390</v>
      </c>
      <c r="O59" s="218" t="s">
        <v>4830</v>
      </c>
      <c r="P59" s="49"/>
      <c r="Q59" s="246" t="str">
        <f>IF(C59="","",'OPĆI DIO'!$C$1)</f>
        <v>1940 SVEUČILIŠTE U ZAGREBU - UČITELJSKI FAKULTET</v>
      </c>
      <c r="R59" s="40" t="str">
        <f t="shared" si="5"/>
        <v>329</v>
      </c>
      <c r="S59" s="40" t="str">
        <f t="shared" si="6"/>
        <v>32</v>
      </c>
      <c r="T59" s="40" t="str">
        <f t="shared" si="7"/>
        <v/>
      </c>
      <c r="U59" s="40" t="str">
        <f t="shared" si="8"/>
        <v>3</v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50">
        <v>51</v>
      </c>
      <c r="B60" s="45" t="str">
        <f t="shared" si="1"/>
        <v>Pomoći EU</v>
      </c>
      <c r="C60" s="50">
        <v>3237</v>
      </c>
      <c r="D60" s="45" t="str">
        <f t="shared" si="2"/>
        <v>Intelektualne i osobne usluge</v>
      </c>
      <c r="E60" s="326"/>
      <c r="F60" s="45" t="str">
        <f t="shared" si="3"/>
        <v/>
      </c>
      <c r="G60" s="45" t="str">
        <f t="shared" si="4"/>
        <v/>
      </c>
      <c r="H60" s="224">
        <v>1134</v>
      </c>
      <c r="I60" s="404">
        <v>1620</v>
      </c>
      <c r="J60" s="406">
        <v>810</v>
      </c>
      <c r="K60" s="93" t="s">
        <v>4831</v>
      </c>
      <c r="L60" s="92" t="s">
        <v>4828</v>
      </c>
      <c r="M60" s="92" t="s">
        <v>4829</v>
      </c>
      <c r="N60" s="93" t="s">
        <v>390</v>
      </c>
      <c r="O60" s="218" t="s">
        <v>4830</v>
      </c>
      <c r="P60" s="49"/>
      <c r="Q60" s="246" t="str">
        <f>IF(C60="","",'OPĆI DIO'!$C$1)</f>
        <v>1940 SVEUČILIŠTE U ZAGREBU - UČITELJSKI FAKULTET</v>
      </c>
      <c r="R60" s="40" t="str">
        <f t="shared" si="5"/>
        <v>323</v>
      </c>
      <c r="S60" s="40" t="str">
        <f t="shared" si="6"/>
        <v>32</v>
      </c>
      <c r="T60" s="40" t="str">
        <f t="shared" si="7"/>
        <v/>
      </c>
      <c r="U60" s="40" t="str">
        <f t="shared" si="8"/>
        <v>3</v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50">
        <v>51</v>
      </c>
      <c r="B61" s="45" t="str">
        <f t="shared" si="1"/>
        <v>Pomoći EU</v>
      </c>
      <c r="C61" s="50">
        <v>3431</v>
      </c>
      <c r="D61" s="45" t="str">
        <f t="shared" si="2"/>
        <v>Bankarske usluge i usluge platnog prometa</v>
      </c>
      <c r="E61" s="326"/>
      <c r="F61" s="45" t="str">
        <f t="shared" si="3"/>
        <v/>
      </c>
      <c r="G61" s="45" t="str">
        <f t="shared" si="4"/>
        <v/>
      </c>
      <c r="H61" s="224">
        <v>111</v>
      </c>
      <c r="I61" s="404">
        <v>166</v>
      </c>
      <c r="J61" s="406">
        <v>83</v>
      </c>
      <c r="K61" s="93" t="s">
        <v>4831</v>
      </c>
      <c r="L61" s="92" t="s">
        <v>4828</v>
      </c>
      <c r="M61" s="92" t="s">
        <v>4829</v>
      </c>
      <c r="N61" s="93" t="s">
        <v>390</v>
      </c>
      <c r="O61" s="218" t="s">
        <v>4830</v>
      </c>
      <c r="P61" s="49"/>
      <c r="Q61" s="246" t="str">
        <f>IF(C61="","",'OPĆI DIO'!$C$1)</f>
        <v>1940 SVEUČILIŠTE U ZAGREBU - UČITELJSKI FAKULTET</v>
      </c>
      <c r="R61" s="40" t="str">
        <f t="shared" si="5"/>
        <v>343</v>
      </c>
      <c r="S61" s="40" t="str">
        <f t="shared" si="6"/>
        <v>34</v>
      </c>
      <c r="T61" s="40" t="str">
        <f t="shared" si="7"/>
        <v/>
      </c>
      <c r="U61" s="40" t="str">
        <f t="shared" si="8"/>
        <v>3</v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50">
        <v>51</v>
      </c>
      <c r="B62" s="45" t="str">
        <f t="shared" si="1"/>
        <v>Pomoći EU</v>
      </c>
      <c r="C62" s="50">
        <v>3231</v>
      </c>
      <c r="D62" s="45" t="str">
        <f t="shared" si="2"/>
        <v>Usluge telefona, pošte i prijevoza</v>
      </c>
      <c r="E62" s="326"/>
      <c r="F62" s="45" t="str">
        <f t="shared" si="3"/>
        <v/>
      </c>
      <c r="G62" s="45" t="str">
        <f t="shared" si="4"/>
        <v/>
      </c>
      <c r="H62" s="224">
        <v>2228</v>
      </c>
      <c r="I62" s="404">
        <v>5040</v>
      </c>
      <c r="J62" s="406">
        <v>3020</v>
      </c>
      <c r="K62" s="93" t="s">
        <v>4831</v>
      </c>
      <c r="L62" s="92" t="s">
        <v>4828</v>
      </c>
      <c r="M62" s="92" t="s">
        <v>4829</v>
      </c>
      <c r="N62" s="93" t="s">
        <v>390</v>
      </c>
      <c r="O62" s="218" t="s">
        <v>4830</v>
      </c>
      <c r="P62" s="49"/>
      <c r="Q62" s="246" t="str">
        <f>IF(C62="","",'OPĆI DIO'!$C$1)</f>
        <v>1940 SVEUČILIŠTE U ZAGREBU - UČITELJSKI FAKULTET</v>
      </c>
      <c r="R62" s="40" t="str">
        <f t="shared" si="5"/>
        <v>323</v>
      </c>
      <c r="S62" s="40" t="str">
        <f t="shared" si="6"/>
        <v>32</v>
      </c>
      <c r="T62" s="40" t="str">
        <f t="shared" si="7"/>
        <v/>
      </c>
      <c r="U62" s="40" t="str">
        <f t="shared" si="8"/>
        <v>3</v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50">
        <v>51</v>
      </c>
      <c r="B63" s="45" t="str">
        <f t="shared" si="1"/>
        <v>Pomoći EU</v>
      </c>
      <c r="C63" s="50">
        <v>4221</v>
      </c>
      <c r="D63" s="45" t="str">
        <f t="shared" si="2"/>
        <v>Uredska oprema i namještaj</v>
      </c>
      <c r="E63" s="326"/>
      <c r="F63" s="45" t="str">
        <f t="shared" si="3"/>
        <v/>
      </c>
      <c r="G63" s="45" t="str">
        <f t="shared" si="4"/>
        <v/>
      </c>
      <c r="H63" s="224">
        <v>4420</v>
      </c>
      <c r="I63" s="404">
        <v>0</v>
      </c>
      <c r="J63" s="406">
        <v>0</v>
      </c>
      <c r="K63" s="93" t="s">
        <v>4831</v>
      </c>
      <c r="L63" s="92" t="s">
        <v>4828</v>
      </c>
      <c r="M63" s="92" t="s">
        <v>4829</v>
      </c>
      <c r="N63" s="93" t="s">
        <v>390</v>
      </c>
      <c r="O63" s="218" t="s">
        <v>4830</v>
      </c>
      <c r="P63" s="49"/>
      <c r="Q63" s="246" t="str">
        <f>IF(C63="","",'OPĆI DIO'!$C$1)</f>
        <v>1940 SVEUČILIŠTE U ZAGREBU - UČITELJSKI FAKULTET</v>
      </c>
      <c r="R63" s="40" t="str">
        <f t="shared" si="5"/>
        <v>422</v>
      </c>
      <c r="S63" s="40" t="str">
        <f t="shared" si="6"/>
        <v>42</v>
      </c>
      <c r="T63" s="40" t="str">
        <f t="shared" si="7"/>
        <v/>
      </c>
      <c r="U63" s="40" t="str">
        <f t="shared" si="8"/>
        <v>4</v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50">
        <v>51</v>
      </c>
      <c r="B64" s="45" t="str">
        <f t="shared" si="1"/>
        <v>Pomoći EU</v>
      </c>
      <c r="C64" s="50">
        <v>3111</v>
      </c>
      <c r="D64" s="45" t="str">
        <f t="shared" si="2"/>
        <v>Plaće za redovan rad</v>
      </c>
      <c r="E64" s="326"/>
      <c r="F64" s="45" t="str">
        <f t="shared" si="3"/>
        <v/>
      </c>
      <c r="G64" s="45" t="str">
        <f t="shared" si="4"/>
        <v/>
      </c>
      <c r="H64" s="224">
        <v>12876</v>
      </c>
      <c r="I64" s="404">
        <v>12876</v>
      </c>
      <c r="J64" s="406">
        <v>6009</v>
      </c>
      <c r="K64" s="93" t="s">
        <v>4832</v>
      </c>
      <c r="L64" s="92" t="s">
        <v>4834</v>
      </c>
      <c r="M64" s="92" t="s">
        <v>4835</v>
      </c>
      <c r="N64" s="93" t="s">
        <v>390</v>
      </c>
      <c r="O64" s="93" t="s">
        <v>4833</v>
      </c>
      <c r="P64" s="49"/>
      <c r="Q64" s="246" t="str">
        <f>IF(C64="","",'OPĆI DIO'!$C$1)</f>
        <v>1940 SVEUČILIŠTE U ZAGREBU - UČITELJSKI FAKULTET</v>
      </c>
      <c r="R64" s="40" t="str">
        <f t="shared" si="5"/>
        <v>311</v>
      </c>
      <c r="S64" s="40" t="str">
        <f t="shared" si="6"/>
        <v>31</v>
      </c>
      <c r="T64" s="40" t="str">
        <f t="shared" si="7"/>
        <v/>
      </c>
      <c r="U64" s="40" t="str">
        <f t="shared" si="8"/>
        <v>3</v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50">
        <v>51</v>
      </c>
      <c r="B65" s="45" t="str">
        <f t="shared" si="1"/>
        <v>Pomoći EU</v>
      </c>
      <c r="C65" s="50">
        <v>3132</v>
      </c>
      <c r="D65" s="45" t="str">
        <f t="shared" si="2"/>
        <v>Doprinosi za obvezno zdravstveno osiguranje</v>
      </c>
      <c r="E65" s="326"/>
      <c r="F65" s="45" t="str">
        <f t="shared" si="3"/>
        <v/>
      </c>
      <c r="G65" s="45" t="str">
        <f t="shared" si="4"/>
        <v/>
      </c>
      <c r="H65" s="224">
        <v>2575</v>
      </c>
      <c r="I65" s="404">
        <v>2575</v>
      </c>
      <c r="J65" s="406">
        <v>1202</v>
      </c>
      <c r="K65" s="93" t="s">
        <v>4832</v>
      </c>
      <c r="L65" s="92" t="s">
        <v>4834</v>
      </c>
      <c r="M65" s="92" t="s">
        <v>4835</v>
      </c>
      <c r="N65" s="93" t="s">
        <v>390</v>
      </c>
      <c r="O65" s="93" t="s">
        <v>4833</v>
      </c>
      <c r="P65" s="49"/>
      <c r="Q65" s="246" t="str">
        <f>IF(C65="","",'OPĆI DIO'!$C$1)</f>
        <v>1940 SVEUČILIŠTE U ZAGREBU - UČITELJSKI FAKULTET</v>
      </c>
      <c r="R65" s="40" t="str">
        <f t="shared" si="5"/>
        <v>313</v>
      </c>
      <c r="S65" s="40" t="str">
        <f t="shared" si="6"/>
        <v>31</v>
      </c>
      <c r="T65" s="40" t="str">
        <f t="shared" si="7"/>
        <v/>
      </c>
      <c r="U65" s="40" t="str">
        <f t="shared" si="8"/>
        <v>3</v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50">
        <v>51</v>
      </c>
      <c r="B66" s="45" t="str">
        <f t="shared" si="1"/>
        <v>Pomoći EU</v>
      </c>
      <c r="C66" s="50">
        <v>3211</v>
      </c>
      <c r="D66" s="45" t="str">
        <f t="shared" si="2"/>
        <v>Službena putovanja</v>
      </c>
      <c r="E66" s="326"/>
      <c r="F66" s="45" t="str">
        <f t="shared" si="3"/>
        <v/>
      </c>
      <c r="G66" s="45" t="str">
        <f t="shared" si="4"/>
        <v/>
      </c>
      <c r="H66" s="224">
        <v>10610</v>
      </c>
      <c r="I66" s="404">
        <v>8300</v>
      </c>
      <c r="J66" s="406">
        <v>3870</v>
      </c>
      <c r="K66" s="93" t="s">
        <v>4832</v>
      </c>
      <c r="L66" s="92" t="s">
        <v>4834</v>
      </c>
      <c r="M66" s="92" t="s">
        <v>4835</v>
      </c>
      <c r="N66" s="93" t="s">
        <v>390</v>
      </c>
      <c r="O66" s="93" t="s">
        <v>4833</v>
      </c>
      <c r="P66" s="49"/>
      <c r="Q66" s="246" t="str">
        <f>IF(C66="","",'OPĆI DIO'!$C$1)</f>
        <v>1940 SVEUČILIŠTE U ZAGREBU - UČITELJSKI FAKULTET</v>
      </c>
      <c r="R66" s="40" t="str">
        <f t="shared" si="5"/>
        <v>321</v>
      </c>
      <c r="S66" s="40" t="str">
        <f t="shared" si="6"/>
        <v>32</v>
      </c>
      <c r="T66" s="40" t="str">
        <f t="shared" si="7"/>
        <v/>
      </c>
      <c r="U66" s="40" t="str">
        <f t="shared" si="8"/>
        <v>3</v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50">
        <v>51</v>
      </c>
      <c r="B67" s="45" t="str">
        <f t="shared" si="1"/>
        <v>Pomoći EU</v>
      </c>
      <c r="C67" s="50">
        <v>3214</v>
      </c>
      <c r="D67" s="45" t="str">
        <f t="shared" si="2"/>
        <v>Ostale naknade troškova zaposlenima</v>
      </c>
      <c r="E67" s="326"/>
      <c r="F67" s="45" t="str">
        <f t="shared" si="3"/>
        <v/>
      </c>
      <c r="G67" s="45" t="str">
        <f t="shared" si="4"/>
        <v/>
      </c>
      <c r="H67" s="224">
        <v>5554</v>
      </c>
      <c r="I67" s="404">
        <v>7220</v>
      </c>
      <c r="J67" s="406">
        <v>3710</v>
      </c>
      <c r="K67" s="93" t="s">
        <v>4832</v>
      </c>
      <c r="L67" s="92" t="s">
        <v>4834</v>
      </c>
      <c r="M67" s="92" t="s">
        <v>4835</v>
      </c>
      <c r="N67" s="93" t="s">
        <v>390</v>
      </c>
      <c r="O67" s="93" t="s">
        <v>4833</v>
      </c>
      <c r="P67" s="49"/>
      <c r="Q67" s="246" t="str">
        <f>IF(C67="","",'OPĆI DIO'!$C$1)</f>
        <v>1940 SVEUČILIŠTE U ZAGREBU - UČITELJSKI FAKULTET</v>
      </c>
      <c r="R67" s="40" t="str">
        <f t="shared" si="5"/>
        <v>321</v>
      </c>
      <c r="S67" s="40" t="str">
        <f t="shared" si="6"/>
        <v>32</v>
      </c>
      <c r="T67" s="40" t="str">
        <f t="shared" si="7"/>
        <v/>
      </c>
      <c r="U67" s="40" t="str">
        <f t="shared" si="8"/>
        <v>3</v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50">
        <v>51</v>
      </c>
      <c r="B68" s="45" t="str">
        <f t="shared" ref="B68:B131" si="12">IFERROR(VLOOKUP(A68,$V$6:$W$23,2,FALSE),"")</f>
        <v>Pomoći EU</v>
      </c>
      <c r="C68" s="50">
        <v>3213</v>
      </c>
      <c r="D68" s="45" t="str">
        <f t="shared" ref="D68:D131" si="13">IFERROR(VLOOKUP(C68,$Y$5:$AA$129,2,FALSE),"")</f>
        <v>Stručno usavršavanje zaposlenika</v>
      </c>
      <c r="E68" s="326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>
        <v>4739</v>
      </c>
      <c r="I68" s="404">
        <v>8170</v>
      </c>
      <c r="J68" s="406">
        <v>4135</v>
      </c>
      <c r="K68" s="93" t="s">
        <v>4832</v>
      </c>
      <c r="L68" s="92" t="s">
        <v>4834</v>
      </c>
      <c r="M68" s="92" t="s">
        <v>4835</v>
      </c>
      <c r="N68" s="93" t="s">
        <v>390</v>
      </c>
      <c r="O68" s="93" t="s">
        <v>4833</v>
      </c>
      <c r="P68" s="49"/>
      <c r="Q68" s="246" t="str">
        <f>IF(C68="","",'OPĆI DIO'!$C$1)</f>
        <v>1940 SVEUČILIŠTE U ZAGREBU - UČITELJSKI FAKULTET</v>
      </c>
      <c r="R68" s="40" t="str">
        <f t="shared" ref="R68:R131" si="16">LEFT(C68,3)</f>
        <v>321</v>
      </c>
      <c r="S68" s="40" t="str">
        <f t="shared" ref="S68:S131" si="17">LEFT(C68,2)</f>
        <v>32</v>
      </c>
      <c r="T68" s="40" t="str">
        <f t="shared" ref="T68:T131" si="18">MID(G68,2,2)</f>
        <v/>
      </c>
      <c r="U68" s="40" t="str">
        <f t="shared" ref="U68:U131" si="19">LEFT(C68,1)</f>
        <v>3</v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50">
        <v>51</v>
      </c>
      <c r="B69" s="45" t="str">
        <f t="shared" si="12"/>
        <v>Pomoći EU</v>
      </c>
      <c r="C69" s="50">
        <v>3293</v>
      </c>
      <c r="D69" s="45" t="str">
        <f t="shared" si="13"/>
        <v>Reprezentacija</v>
      </c>
      <c r="E69" s="326"/>
      <c r="F69" s="45" t="str">
        <f t="shared" si="14"/>
        <v/>
      </c>
      <c r="G69" s="45" t="str">
        <f t="shared" si="15"/>
        <v/>
      </c>
      <c r="H69" s="224">
        <v>3536</v>
      </c>
      <c r="I69" s="404">
        <v>3610</v>
      </c>
      <c r="J69" s="406">
        <v>1256</v>
      </c>
      <c r="K69" s="93" t="s">
        <v>4832</v>
      </c>
      <c r="L69" s="92" t="s">
        <v>4834</v>
      </c>
      <c r="M69" s="92" t="s">
        <v>4835</v>
      </c>
      <c r="N69" s="93" t="s">
        <v>390</v>
      </c>
      <c r="O69" s="93" t="s">
        <v>4833</v>
      </c>
      <c r="P69" s="49"/>
      <c r="Q69" s="246" t="str">
        <f>IF(C69="","",'OPĆI DIO'!$C$1)</f>
        <v>1940 SVEUČILIŠTE U ZAGREBU - UČITELJSKI FAKULTET</v>
      </c>
      <c r="R69" s="40" t="str">
        <f t="shared" si="16"/>
        <v>329</v>
      </c>
      <c r="S69" s="40" t="str">
        <f t="shared" si="17"/>
        <v>32</v>
      </c>
      <c r="T69" s="40" t="str">
        <f t="shared" si="18"/>
        <v/>
      </c>
      <c r="U69" s="40" t="str">
        <f t="shared" si="19"/>
        <v>3</v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50">
        <v>51</v>
      </c>
      <c r="B70" s="45" t="str">
        <f t="shared" si="12"/>
        <v>Pomoći EU</v>
      </c>
      <c r="C70" s="50">
        <v>3237</v>
      </c>
      <c r="D70" s="45" t="str">
        <f t="shared" si="13"/>
        <v>Intelektualne i osobne usluge</v>
      </c>
      <c r="E70" s="82"/>
      <c r="F70" s="45" t="str">
        <f t="shared" si="14"/>
        <v/>
      </c>
      <c r="G70" s="45" t="str">
        <f t="shared" si="15"/>
        <v/>
      </c>
      <c r="H70" s="224">
        <v>1434</v>
      </c>
      <c r="I70" s="404">
        <v>1620</v>
      </c>
      <c r="J70" s="406">
        <v>810</v>
      </c>
      <c r="K70" s="93" t="s">
        <v>4832</v>
      </c>
      <c r="L70" s="92" t="s">
        <v>4834</v>
      </c>
      <c r="M70" s="92" t="s">
        <v>4835</v>
      </c>
      <c r="N70" s="93" t="s">
        <v>390</v>
      </c>
      <c r="O70" s="93" t="s">
        <v>4833</v>
      </c>
      <c r="P70" s="49"/>
      <c r="Q70" s="246" t="str">
        <f>IF(C70="","",'OPĆI DIO'!$C$1)</f>
        <v>1940 SVEUČILIŠTE U ZAGREBU - UČITELJSKI FAKULTET</v>
      </c>
      <c r="R70" s="40" t="str">
        <f t="shared" si="16"/>
        <v>323</v>
      </c>
      <c r="S70" s="40" t="str">
        <f t="shared" si="17"/>
        <v>32</v>
      </c>
      <c r="T70" s="40" t="str">
        <f t="shared" si="18"/>
        <v/>
      </c>
      <c r="U70" s="40" t="str">
        <f t="shared" si="19"/>
        <v>3</v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50">
        <v>51</v>
      </c>
      <c r="B71" s="45" t="str">
        <f t="shared" si="12"/>
        <v>Pomoći EU</v>
      </c>
      <c r="C71" s="50">
        <v>3431</v>
      </c>
      <c r="D71" s="45" t="str">
        <f t="shared" si="13"/>
        <v>Bankarske usluge i usluge platnog prometa</v>
      </c>
      <c r="E71" s="82"/>
      <c r="F71" s="45" t="str">
        <f t="shared" si="14"/>
        <v/>
      </c>
      <c r="G71" s="45" t="str">
        <f t="shared" si="15"/>
        <v/>
      </c>
      <c r="H71" s="224">
        <v>140</v>
      </c>
      <c r="I71" s="404">
        <v>166</v>
      </c>
      <c r="J71" s="406">
        <v>83</v>
      </c>
      <c r="K71" s="93" t="s">
        <v>4832</v>
      </c>
      <c r="L71" s="92" t="s">
        <v>4834</v>
      </c>
      <c r="M71" s="92" t="s">
        <v>4835</v>
      </c>
      <c r="N71" s="93" t="s">
        <v>390</v>
      </c>
      <c r="O71" s="93" t="s">
        <v>4833</v>
      </c>
      <c r="P71" s="49"/>
      <c r="Q71" s="246" t="str">
        <f>IF(C71="","",'OPĆI DIO'!$C$1)</f>
        <v>1940 SVEUČILIŠTE U ZAGREBU - UČITELJSKI FAKULTET</v>
      </c>
      <c r="R71" s="40" t="str">
        <f t="shared" si="16"/>
        <v>343</v>
      </c>
      <c r="S71" s="40" t="str">
        <f t="shared" si="17"/>
        <v>34</v>
      </c>
      <c r="T71" s="40" t="str">
        <f t="shared" si="18"/>
        <v/>
      </c>
      <c r="U71" s="40" t="str">
        <f t="shared" si="19"/>
        <v>3</v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50">
        <v>51</v>
      </c>
      <c r="B72" s="45" t="str">
        <f t="shared" si="12"/>
        <v>Pomoći EU</v>
      </c>
      <c r="C72" s="50">
        <v>3231</v>
      </c>
      <c r="D72" s="45" t="str">
        <f t="shared" si="13"/>
        <v>Usluge telefona, pošte i prijevoza</v>
      </c>
      <c r="E72" s="82"/>
      <c r="F72" s="45" t="str">
        <f t="shared" si="14"/>
        <v/>
      </c>
      <c r="G72" s="45" t="str">
        <f t="shared" si="15"/>
        <v/>
      </c>
      <c r="H72" s="224">
        <v>2228</v>
      </c>
      <c r="I72" s="404">
        <v>4654</v>
      </c>
      <c r="J72" s="406">
        <v>3020</v>
      </c>
      <c r="K72" s="93" t="s">
        <v>4832</v>
      </c>
      <c r="L72" s="92" t="s">
        <v>4834</v>
      </c>
      <c r="M72" s="92" t="s">
        <v>4835</v>
      </c>
      <c r="N72" s="93" t="s">
        <v>390</v>
      </c>
      <c r="O72" s="93" t="s">
        <v>4833</v>
      </c>
      <c r="P72" s="49"/>
      <c r="Q72" s="246" t="str">
        <f>IF(C72="","",'OPĆI DIO'!$C$1)</f>
        <v>1940 SVEUČILIŠTE U ZAGREBU - UČITELJSKI FAKULTET</v>
      </c>
      <c r="R72" s="40" t="str">
        <f t="shared" si="16"/>
        <v>323</v>
      </c>
      <c r="S72" s="40" t="str">
        <f t="shared" si="17"/>
        <v>32</v>
      </c>
      <c r="T72" s="40" t="str">
        <f t="shared" si="18"/>
        <v/>
      </c>
      <c r="U72" s="40" t="str">
        <f t="shared" si="19"/>
        <v>3</v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50">
        <v>51</v>
      </c>
      <c r="B73" s="45" t="str">
        <f t="shared" si="12"/>
        <v>Pomoći EU</v>
      </c>
      <c r="C73" s="50">
        <v>4221</v>
      </c>
      <c r="D73" s="45" t="str">
        <f t="shared" si="13"/>
        <v>Uredska oprema i namještaj</v>
      </c>
      <c r="E73" s="82"/>
      <c r="F73" s="45" t="str">
        <f t="shared" si="14"/>
        <v/>
      </c>
      <c r="G73" s="45" t="str">
        <f t="shared" si="15"/>
        <v/>
      </c>
      <c r="H73" s="224">
        <v>6500</v>
      </c>
      <c r="I73" s="404">
        <v>0</v>
      </c>
      <c r="J73" s="406">
        <v>0</v>
      </c>
      <c r="K73" s="93" t="s">
        <v>4832</v>
      </c>
      <c r="L73" s="92" t="s">
        <v>4834</v>
      </c>
      <c r="M73" s="92" t="s">
        <v>4835</v>
      </c>
      <c r="N73" s="93" t="s">
        <v>390</v>
      </c>
      <c r="O73" s="93" t="s">
        <v>4833</v>
      </c>
      <c r="P73" s="49"/>
      <c r="Q73" s="246" t="str">
        <f>IF(C73="","",'OPĆI DIO'!$C$1)</f>
        <v>1940 SVEUČILIŠTE U ZAGREBU - UČITELJSKI FAKULTET</v>
      </c>
      <c r="R73" s="40" t="str">
        <f t="shared" si="16"/>
        <v>422</v>
      </c>
      <c r="S73" s="40" t="str">
        <f t="shared" si="17"/>
        <v>42</v>
      </c>
      <c r="T73" s="40" t="str">
        <f t="shared" si="18"/>
        <v/>
      </c>
      <c r="U73" s="40" t="str">
        <f t="shared" si="19"/>
        <v>4</v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50">
        <v>51</v>
      </c>
      <c r="B74" s="45" t="str">
        <f t="shared" si="12"/>
        <v>Pomoći EU</v>
      </c>
      <c r="C74" s="50">
        <v>3111</v>
      </c>
      <c r="D74" s="45" t="str">
        <f t="shared" si="13"/>
        <v>Plaće za redovan rad</v>
      </c>
      <c r="E74" s="82"/>
      <c r="F74" s="45" t="str">
        <f t="shared" si="14"/>
        <v/>
      </c>
      <c r="G74" s="45" t="str">
        <f t="shared" si="15"/>
        <v/>
      </c>
      <c r="H74" s="224">
        <v>41202</v>
      </c>
      <c r="I74" s="404">
        <v>8584</v>
      </c>
      <c r="J74" s="406">
        <v>8584</v>
      </c>
      <c r="K74" s="93" t="s">
        <v>4839</v>
      </c>
      <c r="L74" s="92" t="s">
        <v>4836</v>
      </c>
      <c r="M74" s="92" t="s">
        <v>4837</v>
      </c>
      <c r="N74" s="93" t="s">
        <v>390</v>
      </c>
      <c r="O74" s="218" t="s">
        <v>4838</v>
      </c>
      <c r="P74" s="49"/>
      <c r="Q74" s="246" t="str">
        <f>IF(C74="","",'OPĆI DIO'!$C$1)</f>
        <v>1940 SVEUČILIŠTE U ZAGREBU - UČITELJSKI FAKULTET</v>
      </c>
      <c r="R74" s="40" t="str">
        <f t="shared" si="16"/>
        <v>311</v>
      </c>
      <c r="S74" s="40" t="str">
        <f t="shared" si="17"/>
        <v>31</v>
      </c>
      <c r="T74" s="40" t="str">
        <f t="shared" si="18"/>
        <v/>
      </c>
      <c r="U74" s="40" t="str">
        <f t="shared" si="19"/>
        <v>3</v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50">
        <v>51</v>
      </c>
      <c r="B75" s="45" t="str">
        <f t="shared" si="12"/>
        <v>Pomoći EU</v>
      </c>
      <c r="C75" s="50">
        <v>3132</v>
      </c>
      <c r="D75" s="45" t="str">
        <f t="shared" si="13"/>
        <v>Doprinosi za obvezno zdravstveno osiguranje</v>
      </c>
      <c r="E75" s="82"/>
      <c r="F75" s="45" t="str">
        <f t="shared" si="14"/>
        <v/>
      </c>
      <c r="G75" s="45" t="str">
        <f t="shared" si="15"/>
        <v/>
      </c>
      <c r="H75" s="224">
        <v>8240</v>
      </c>
      <c r="I75" s="404">
        <v>1717</v>
      </c>
      <c r="J75" s="406">
        <v>1717</v>
      </c>
      <c r="K75" s="93" t="s">
        <v>4839</v>
      </c>
      <c r="L75" s="92" t="s">
        <v>4836</v>
      </c>
      <c r="M75" s="92" t="s">
        <v>4837</v>
      </c>
      <c r="N75" s="93" t="s">
        <v>390</v>
      </c>
      <c r="O75" s="218" t="s">
        <v>4838</v>
      </c>
      <c r="P75" s="49"/>
      <c r="Q75" s="246" t="str">
        <f>IF(C75="","",'OPĆI DIO'!$C$1)</f>
        <v>1940 SVEUČILIŠTE U ZAGREBU - UČITELJSKI FAKULTET</v>
      </c>
      <c r="R75" s="40" t="str">
        <f t="shared" si="16"/>
        <v>313</v>
      </c>
      <c r="S75" s="40" t="str">
        <f t="shared" si="17"/>
        <v>31</v>
      </c>
      <c r="T75" s="40" t="str">
        <f t="shared" si="18"/>
        <v/>
      </c>
      <c r="U75" s="40" t="str">
        <f t="shared" si="19"/>
        <v>3</v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50">
        <v>51</v>
      </c>
      <c r="B76" s="45" t="str">
        <f t="shared" si="12"/>
        <v>Pomoći EU</v>
      </c>
      <c r="C76" s="50">
        <v>3211</v>
      </c>
      <c r="D76" s="45" t="str">
        <f t="shared" si="13"/>
        <v>Službena putovanja</v>
      </c>
      <c r="E76" s="82"/>
      <c r="F76" s="45" t="str">
        <f t="shared" si="14"/>
        <v/>
      </c>
      <c r="G76" s="45" t="str">
        <f t="shared" si="15"/>
        <v/>
      </c>
      <c r="H76" s="224">
        <v>17220</v>
      </c>
      <c r="I76" s="404">
        <v>6870</v>
      </c>
      <c r="J76" s="406">
        <v>6870</v>
      </c>
      <c r="K76" s="93" t="s">
        <v>4839</v>
      </c>
      <c r="L76" s="92" t="s">
        <v>4836</v>
      </c>
      <c r="M76" s="92" t="s">
        <v>4837</v>
      </c>
      <c r="N76" s="93" t="s">
        <v>390</v>
      </c>
      <c r="O76" s="218" t="s">
        <v>4838</v>
      </c>
      <c r="P76" s="49"/>
      <c r="Q76" s="246" t="str">
        <f>IF(C76="","",'OPĆI DIO'!$C$1)</f>
        <v>1940 SVEUČILIŠTE U ZAGREBU - UČITELJSKI FAKULTET</v>
      </c>
      <c r="R76" s="40" t="str">
        <f t="shared" si="16"/>
        <v>321</v>
      </c>
      <c r="S76" s="40" t="str">
        <f t="shared" si="17"/>
        <v>32</v>
      </c>
      <c r="T76" s="40" t="str">
        <f t="shared" si="18"/>
        <v/>
      </c>
      <c r="U76" s="40" t="str">
        <f t="shared" si="19"/>
        <v>3</v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50">
        <v>51</v>
      </c>
      <c r="B77" s="45" t="str">
        <f t="shared" si="12"/>
        <v>Pomoći EU</v>
      </c>
      <c r="C77" s="50">
        <v>3214</v>
      </c>
      <c r="D77" s="45" t="str">
        <f t="shared" si="13"/>
        <v>Ostale naknade troškova zaposlenima</v>
      </c>
      <c r="E77" s="82"/>
      <c r="F77" s="45" t="str">
        <f t="shared" si="14"/>
        <v/>
      </c>
      <c r="G77" s="45" t="str">
        <f t="shared" si="15"/>
        <v/>
      </c>
      <c r="H77" s="224">
        <v>9108</v>
      </c>
      <c r="I77" s="404">
        <v>2210</v>
      </c>
      <c r="J77" s="406">
        <v>2210</v>
      </c>
      <c r="K77" s="93" t="s">
        <v>4839</v>
      </c>
      <c r="L77" s="92" t="s">
        <v>4836</v>
      </c>
      <c r="M77" s="92" t="s">
        <v>4837</v>
      </c>
      <c r="N77" s="93" t="s">
        <v>390</v>
      </c>
      <c r="O77" s="218" t="s">
        <v>4838</v>
      </c>
      <c r="P77" s="49"/>
      <c r="Q77" s="246" t="str">
        <f>IF(C77="","",'OPĆI DIO'!$C$1)</f>
        <v>1940 SVEUČILIŠTE U ZAGREBU - UČITELJSKI FAKULTET</v>
      </c>
      <c r="R77" s="40" t="str">
        <f t="shared" si="16"/>
        <v>321</v>
      </c>
      <c r="S77" s="40" t="str">
        <f t="shared" si="17"/>
        <v>32</v>
      </c>
      <c r="T77" s="40" t="str">
        <f t="shared" si="18"/>
        <v/>
      </c>
      <c r="U77" s="40" t="str">
        <f t="shared" si="19"/>
        <v>3</v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50">
        <v>51</v>
      </c>
      <c r="B78" s="45" t="str">
        <f t="shared" si="12"/>
        <v>Pomoći EU</v>
      </c>
      <c r="C78" s="50">
        <v>3213</v>
      </c>
      <c r="D78" s="45" t="str">
        <f t="shared" si="13"/>
        <v>Stručno usavršavanje zaposlenika</v>
      </c>
      <c r="E78" s="82"/>
      <c r="F78" s="45" t="str">
        <f t="shared" si="14"/>
        <v/>
      </c>
      <c r="G78" s="45" t="str">
        <f t="shared" si="15"/>
        <v/>
      </c>
      <c r="H78" s="224">
        <v>5478</v>
      </c>
      <c r="I78" s="404">
        <v>1835</v>
      </c>
      <c r="J78" s="406">
        <v>1835</v>
      </c>
      <c r="K78" s="93" t="s">
        <v>4839</v>
      </c>
      <c r="L78" s="92" t="s">
        <v>4836</v>
      </c>
      <c r="M78" s="92" t="s">
        <v>4837</v>
      </c>
      <c r="N78" s="93" t="s">
        <v>390</v>
      </c>
      <c r="O78" s="218" t="s">
        <v>4838</v>
      </c>
      <c r="P78" s="49"/>
      <c r="Q78" s="246" t="str">
        <f>IF(C78="","",'OPĆI DIO'!$C$1)</f>
        <v>1940 SVEUČILIŠTE U ZAGREBU - UČITELJSKI FAKULTET</v>
      </c>
      <c r="R78" s="40" t="str">
        <f t="shared" si="16"/>
        <v>321</v>
      </c>
      <c r="S78" s="40" t="str">
        <f t="shared" si="17"/>
        <v>32</v>
      </c>
      <c r="T78" s="40" t="str">
        <f t="shared" si="18"/>
        <v/>
      </c>
      <c r="U78" s="40" t="str">
        <f t="shared" si="19"/>
        <v>3</v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50">
        <v>51</v>
      </c>
      <c r="B79" s="45" t="str">
        <f t="shared" si="12"/>
        <v>Pomoći EU</v>
      </c>
      <c r="C79" s="50">
        <v>3293</v>
      </c>
      <c r="D79" s="45" t="str">
        <f t="shared" si="13"/>
        <v>Reprezentacija</v>
      </c>
      <c r="E79" s="82"/>
      <c r="F79" s="45" t="str">
        <f t="shared" si="14"/>
        <v/>
      </c>
      <c r="G79" s="45" t="str">
        <f t="shared" si="15"/>
        <v/>
      </c>
      <c r="H79" s="224">
        <v>6572</v>
      </c>
      <c r="I79" s="404">
        <v>199</v>
      </c>
      <c r="J79" s="406">
        <v>199</v>
      </c>
      <c r="K79" s="93" t="s">
        <v>4839</v>
      </c>
      <c r="L79" s="92" t="s">
        <v>4836</v>
      </c>
      <c r="M79" s="92" t="s">
        <v>4837</v>
      </c>
      <c r="N79" s="93" t="s">
        <v>390</v>
      </c>
      <c r="O79" s="218" t="s">
        <v>4838</v>
      </c>
      <c r="P79" s="49"/>
      <c r="Q79" s="246" t="str">
        <f>IF(C79="","",'OPĆI DIO'!$C$1)</f>
        <v>1940 SVEUČILIŠTE U ZAGREBU - UČITELJSKI FAKULTET</v>
      </c>
      <c r="R79" s="40" t="str">
        <f t="shared" si="16"/>
        <v>329</v>
      </c>
      <c r="S79" s="40" t="str">
        <f t="shared" si="17"/>
        <v>32</v>
      </c>
      <c r="T79" s="40" t="str">
        <f t="shared" si="18"/>
        <v/>
      </c>
      <c r="U79" s="40" t="str">
        <f t="shared" si="19"/>
        <v>3</v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50">
        <v>51</v>
      </c>
      <c r="B80" s="45" t="str">
        <f t="shared" si="12"/>
        <v>Pomoći EU</v>
      </c>
      <c r="C80" s="50">
        <v>3237</v>
      </c>
      <c r="D80" s="45" t="str">
        <f t="shared" si="13"/>
        <v>Intelektualne i osobne usluge</v>
      </c>
      <c r="E80" s="82"/>
      <c r="F80" s="45" t="str">
        <f t="shared" si="14"/>
        <v/>
      </c>
      <c r="G80" s="45" t="str">
        <f t="shared" si="15"/>
        <v/>
      </c>
      <c r="H80" s="224">
        <v>4323</v>
      </c>
      <c r="I80" s="404">
        <v>810</v>
      </c>
      <c r="J80" s="406">
        <v>810</v>
      </c>
      <c r="K80" s="93" t="s">
        <v>4839</v>
      </c>
      <c r="L80" s="92" t="s">
        <v>4836</v>
      </c>
      <c r="M80" s="92" t="s">
        <v>4837</v>
      </c>
      <c r="N80" s="93" t="s">
        <v>390</v>
      </c>
      <c r="O80" s="218" t="s">
        <v>4838</v>
      </c>
      <c r="P80" s="49"/>
      <c r="Q80" s="246" t="str">
        <f>IF(C80="","",'OPĆI DIO'!$C$1)</f>
        <v>1940 SVEUČILIŠTE U ZAGREBU - UČITELJSKI FAKULTET</v>
      </c>
      <c r="R80" s="40" t="str">
        <f t="shared" si="16"/>
        <v>323</v>
      </c>
      <c r="S80" s="40" t="str">
        <f t="shared" si="17"/>
        <v>32</v>
      </c>
      <c r="T80" s="40" t="str">
        <f t="shared" si="18"/>
        <v/>
      </c>
      <c r="U80" s="40" t="str">
        <f t="shared" si="19"/>
        <v>3</v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50">
        <v>51</v>
      </c>
      <c r="B81" s="45" t="str">
        <f t="shared" si="12"/>
        <v>Pomoći EU</v>
      </c>
      <c r="C81" s="50">
        <v>3431</v>
      </c>
      <c r="D81" s="45" t="str">
        <f t="shared" si="13"/>
        <v>Bankarske usluge i usluge platnog prometa</v>
      </c>
      <c r="E81" s="82"/>
      <c r="F81" s="45" t="str">
        <f t="shared" si="14"/>
        <v/>
      </c>
      <c r="G81" s="45" t="str">
        <f t="shared" si="15"/>
        <v/>
      </c>
      <c r="H81" s="224">
        <v>323</v>
      </c>
      <c r="I81" s="404">
        <v>83</v>
      </c>
      <c r="J81" s="406">
        <v>83</v>
      </c>
      <c r="K81" s="93" t="s">
        <v>4839</v>
      </c>
      <c r="L81" s="92" t="s">
        <v>4836</v>
      </c>
      <c r="M81" s="92" t="s">
        <v>4837</v>
      </c>
      <c r="N81" s="93" t="s">
        <v>390</v>
      </c>
      <c r="O81" s="218" t="s">
        <v>4838</v>
      </c>
      <c r="P81" s="49"/>
      <c r="Q81" s="246" t="str">
        <f>IF(C81="","",'OPĆI DIO'!$C$1)</f>
        <v>1940 SVEUČILIŠTE U ZAGREBU - UČITELJSKI FAKULTET</v>
      </c>
      <c r="R81" s="40" t="str">
        <f t="shared" si="16"/>
        <v>343</v>
      </c>
      <c r="S81" s="40" t="str">
        <f t="shared" si="17"/>
        <v>34</v>
      </c>
      <c r="T81" s="40" t="str">
        <f t="shared" si="18"/>
        <v/>
      </c>
      <c r="U81" s="40" t="str">
        <f t="shared" si="19"/>
        <v>3</v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50">
        <v>51</v>
      </c>
      <c r="B82" s="45" t="str">
        <f t="shared" si="12"/>
        <v>Pomoći EU</v>
      </c>
      <c r="C82" s="50">
        <v>3231</v>
      </c>
      <c r="D82" s="45" t="str">
        <f t="shared" si="13"/>
        <v>Usluge telefona, pošte i prijevoza</v>
      </c>
      <c r="E82" s="82"/>
      <c r="F82" s="45" t="str">
        <f t="shared" si="14"/>
        <v/>
      </c>
      <c r="G82" s="45" t="str">
        <f t="shared" si="15"/>
        <v/>
      </c>
      <c r="H82" s="224">
        <v>3985</v>
      </c>
      <c r="I82" s="404">
        <v>1020</v>
      </c>
      <c r="J82" s="406">
        <v>1020</v>
      </c>
      <c r="K82" s="93" t="s">
        <v>4839</v>
      </c>
      <c r="L82" s="92" t="s">
        <v>4836</v>
      </c>
      <c r="M82" s="92" t="s">
        <v>4837</v>
      </c>
      <c r="N82" s="93" t="s">
        <v>390</v>
      </c>
      <c r="O82" s="218" t="s">
        <v>4838</v>
      </c>
      <c r="P82" s="49"/>
      <c r="Q82" s="246" t="str">
        <f>IF(C82="","",'OPĆI DIO'!$C$1)</f>
        <v>1940 SVEUČILIŠTE U ZAGREBU - UČITELJSKI FAKULTET</v>
      </c>
      <c r="R82" s="40" t="str">
        <f t="shared" si="16"/>
        <v>323</v>
      </c>
      <c r="S82" s="40" t="str">
        <f t="shared" si="17"/>
        <v>32</v>
      </c>
      <c r="T82" s="40" t="str">
        <f t="shared" si="18"/>
        <v/>
      </c>
      <c r="U82" s="40" t="str">
        <f t="shared" si="19"/>
        <v>3</v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50">
        <v>51</v>
      </c>
      <c r="B83" s="45" t="str">
        <f t="shared" si="12"/>
        <v>Pomoći EU</v>
      </c>
      <c r="C83" s="50">
        <v>4221</v>
      </c>
      <c r="D83" s="45" t="str">
        <f t="shared" si="13"/>
        <v>Uredska oprema i namještaj</v>
      </c>
      <c r="E83" s="82"/>
      <c r="F83" s="45" t="str">
        <f t="shared" si="14"/>
        <v/>
      </c>
      <c r="G83" s="45" t="str">
        <f t="shared" si="15"/>
        <v/>
      </c>
      <c r="H83" s="224">
        <v>4600</v>
      </c>
      <c r="I83" s="404">
        <v>0</v>
      </c>
      <c r="J83" s="406">
        <v>0</v>
      </c>
      <c r="K83" s="93" t="s">
        <v>4839</v>
      </c>
      <c r="L83" s="92" t="s">
        <v>4836</v>
      </c>
      <c r="M83" s="92" t="s">
        <v>4837</v>
      </c>
      <c r="N83" s="93" t="s">
        <v>390</v>
      </c>
      <c r="O83" s="218" t="s">
        <v>4838</v>
      </c>
      <c r="P83" s="49"/>
      <c r="Q83" s="246" t="str">
        <f>IF(C83="","",'OPĆI DIO'!$C$1)</f>
        <v>1940 SVEUČILIŠTE U ZAGREBU - UČITELJSKI FAKULTET</v>
      </c>
      <c r="R83" s="40" t="str">
        <f t="shared" si="16"/>
        <v>422</v>
      </c>
      <c r="S83" s="40" t="str">
        <f t="shared" si="17"/>
        <v>42</v>
      </c>
      <c r="T83" s="40" t="str">
        <f t="shared" si="18"/>
        <v/>
      </c>
      <c r="U83" s="40" t="str">
        <f t="shared" si="19"/>
        <v>4</v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7"/>
      <c r="B84" s="45" t="str">
        <f t="shared" si="12"/>
        <v/>
      </c>
      <c r="C84" s="329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7"/>
      <c r="B85" s="45" t="str">
        <f t="shared" si="12"/>
        <v/>
      </c>
      <c r="C85" s="329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7"/>
      <c r="B86" s="45" t="str">
        <f t="shared" si="12"/>
        <v/>
      </c>
      <c r="C86" s="329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7"/>
      <c r="B87" s="45" t="str">
        <f t="shared" si="12"/>
        <v/>
      </c>
      <c r="C87" s="329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7"/>
      <c r="B88" s="45" t="str">
        <f t="shared" si="12"/>
        <v/>
      </c>
      <c r="C88" s="329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7"/>
      <c r="B89" s="45" t="str">
        <f t="shared" si="12"/>
        <v/>
      </c>
      <c r="C89" s="329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7"/>
      <c r="B90" s="45" t="str">
        <f t="shared" si="12"/>
        <v/>
      </c>
      <c r="C90" s="329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7"/>
      <c r="B91" s="45" t="str">
        <f t="shared" si="12"/>
        <v/>
      </c>
      <c r="C91" s="329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7"/>
      <c r="B92" s="45" t="str">
        <f t="shared" si="12"/>
        <v/>
      </c>
      <c r="C92" s="329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7"/>
      <c r="B93" s="45" t="str">
        <f t="shared" si="12"/>
        <v/>
      </c>
      <c r="C93" s="329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7"/>
      <c r="B94" s="45" t="str">
        <f t="shared" si="12"/>
        <v/>
      </c>
      <c r="C94" s="329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7"/>
      <c r="B95" s="45" t="str">
        <f t="shared" si="12"/>
        <v/>
      </c>
      <c r="C95" s="329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7"/>
      <c r="B96" s="45" t="str">
        <f t="shared" si="12"/>
        <v/>
      </c>
      <c r="C96" s="329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7"/>
      <c r="B97" s="45" t="str">
        <f t="shared" si="12"/>
        <v/>
      </c>
      <c r="C97" s="329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7"/>
      <c r="B98" s="45" t="str">
        <f t="shared" si="12"/>
        <v/>
      </c>
      <c r="C98" s="329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7"/>
      <c r="B99" s="45" t="str">
        <f t="shared" si="12"/>
        <v/>
      </c>
      <c r="C99" s="329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7"/>
      <c r="B100" s="45" t="str">
        <f t="shared" si="12"/>
        <v/>
      </c>
      <c r="C100" s="329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7"/>
      <c r="B101" s="45" t="str">
        <f t="shared" si="12"/>
        <v/>
      </c>
      <c r="C101" s="329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7"/>
      <c r="B102" s="45" t="str">
        <f t="shared" si="12"/>
        <v/>
      </c>
      <c r="C102" s="329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7"/>
      <c r="B103" s="45" t="str">
        <f t="shared" si="12"/>
        <v/>
      </c>
      <c r="C103" s="329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7"/>
      <c r="B104" s="45" t="str">
        <f t="shared" si="12"/>
        <v/>
      </c>
      <c r="C104" s="329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7"/>
      <c r="B105" s="45" t="str">
        <f t="shared" si="12"/>
        <v/>
      </c>
      <c r="C105" s="329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7"/>
      <c r="B106" s="45" t="str">
        <f t="shared" si="12"/>
        <v/>
      </c>
      <c r="C106" s="329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7"/>
      <c r="B107" s="45" t="str">
        <f t="shared" si="12"/>
        <v/>
      </c>
      <c r="C107" s="329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7"/>
      <c r="B108" s="45" t="str">
        <f t="shared" si="12"/>
        <v/>
      </c>
      <c r="C108" s="329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7"/>
      <c r="B109" s="45" t="str">
        <f t="shared" si="12"/>
        <v/>
      </c>
      <c r="C109" s="329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7"/>
      <c r="B110" s="45" t="str">
        <f t="shared" si="12"/>
        <v/>
      </c>
      <c r="C110" s="329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7"/>
      <c r="B111" s="45" t="str">
        <f t="shared" si="12"/>
        <v/>
      </c>
      <c r="C111" s="329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7"/>
      <c r="B112" s="45" t="str">
        <f t="shared" si="12"/>
        <v/>
      </c>
      <c r="C112" s="329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7"/>
      <c r="B113" s="45" t="str">
        <f t="shared" si="12"/>
        <v/>
      </c>
      <c r="C113" s="329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7"/>
      <c r="B114" s="45" t="str">
        <f t="shared" si="12"/>
        <v/>
      </c>
      <c r="C114" s="329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7"/>
      <c r="B115" s="45" t="str">
        <f t="shared" si="12"/>
        <v/>
      </c>
      <c r="C115" s="329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7"/>
      <c r="B116" s="45" t="str">
        <f t="shared" si="12"/>
        <v/>
      </c>
      <c r="C116" s="329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7"/>
      <c r="B117" s="45" t="str">
        <f t="shared" si="12"/>
        <v/>
      </c>
      <c r="C117" s="329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7"/>
      <c r="B118" s="45" t="str">
        <f t="shared" si="12"/>
        <v/>
      </c>
      <c r="C118" s="329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7"/>
      <c r="B119" s="45" t="str">
        <f t="shared" si="12"/>
        <v/>
      </c>
      <c r="C119" s="329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7"/>
      <c r="B120" s="45" t="str">
        <f t="shared" si="12"/>
        <v/>
      </c>
      <c r="C120" s="329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7"/>
      <c r="B121" s="45" t="str">
        <f t="shared" si="12"/>
        <v/>
      </c>
      <c r="C121" s="329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7"/>
      <c r="B122" s="45" t="str">
        <f t="shared" si="12"/>
        <v/>
      </c>
      <c r="C122" s="329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7"/>
      <c r="B123" s="45" t="str">
        <f t="shared" si="12"/>
        <v/>
      </c>
      <c r="C123" s="329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7"/>
      <c r="B124" s="45" t="str">
        <f t="shared" si="12"/>
        <v/>
      </c>
      <c r="C124" s="329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7"/>
      <c r="B125" s="45" t="str">
        <f t="shared" si="12"/>
        <v/>
      </c>
      <c r="C125" s="329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7"/>
      <c r="B126" s="45" t="str">
        <f t="shared" si="12"/>
        <v/>
      </c>
      <c r="C126" s="329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7"/>
      <c r="B127" s="45" t="str">
        <f t="shared" si="12"/>
        <v/>
      </c>
      <c r="C127" s="329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7"/>
      <c r="B128" s="45" t="str">
        <f t="shared" si="12"/>
        <v/>
      </c>
      <c r="C128" s="329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7"/>
      <c r="B129" s="45" t="str">
        <f t="shared" si="12"/>
        <v/>
      </c>
      <c r="C129" s="329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7"/>
      <c r="B130" s="45" t="str">
        <f t="shared" si="12"/>
        <v/>
      </c>
      <c r="C130" s="329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7"/>
      <c r="B131" s="45" t="str">
        <f t="shared" si="12"/>
        <v/>
      </c>
      <c r="C131" s="329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7"/>
      <c r="B132" s="45" t="str">
        <f t="shared" ref="B132:B195" si="23">IFERROR(VLOOKUP(A132,$V$6:$W$23,2,FALSE),"")</f>
        <v/>
      </c>
      <c r="C132" s="329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7"/>
      <c r="B133" s="45" t="str">
        <f t="shared" si="23"/>
        <v/>
      </c>
      <c r="C133" s="329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7"/>
      <c r="B134" s="45" t="str">
        <f t="shared" si="23"/>
        <v/>
      </c>
      <c r="C134" s="329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7"/>
      <c r="B135" s="45" t="str">
        <f t="shared" si="23"/>
        <v/>
      </c>
      <c r="C135" s="329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29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29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29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29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29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29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29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29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29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29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29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29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29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29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29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29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29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29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29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29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29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29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29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29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29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29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0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0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28"/>
      <c r="B164" s="45" t="str">
        <f t="shared" si="23"/>
        <v/>
      </c>
      <c r="C164" s="330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28"/>
      <c r="B165" s="45" t="str">
        <f t="shared" si="23"/>
        <v/>
      </c>
      <c r="C165" s="330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28"/>
      <c r="B166" s="45" t="str">
        <f t="shared" si="23"/>
        <v/>
      </c>
      <c r="C166" s="330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28"/>
      <c r="B167" s="45" t="str">
        <f t="shared" si="23"/>
        <v/>
      </c>
      <c r="C167" s="330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28"/>
      <c r="B168" s="45" t="str">
        <f t="shared" si="23"/>
        <v/>
      </c>
      <c r="C168" s="330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28"/>
      <c r="B169" s="45" t="str">
        <f t="shared" si="23"/>
        <v/>
      </c>
      <c r="C169" s="330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28"/>
      <c r="B170" s="45" t="str">
        <f t="shared" si="23"/>
        <v/>
      </c>
      <c r="C170" s="330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28"/>
      <c r="B171" s="45" t="str">
        <f t="shared" si="23"/>
        <v/>
      </c>
      <c r="C171" s="330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28"/>
      <c r="B172" s="45" t="str">
        <f t="shared" si="23"/>
        <v/>
      </c>
      <c r="C172" s="330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28"/>
      <c r="B173" s="45" t="str">
        <f t="shared" si="23"/>
        <v/>
      </c>
      <c r="C173" s="330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28"/>
      <c r="B174" s="45" t="str">
        <f t="shared" si="23"/>
        <v/>
      </c>
      <c r="C174" s="330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28"/>
      <c r="B175" s="45" t="str">
        <f t="shared" si="23"/>
        <v/>
      </c>
      <c r="C175" s="330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5CC5230E-4A05-4B5E-856C-8CFCDD166FAF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85D4E9DE-481E-4844-8654-AEBD7FD6C27B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94AB249A-AFDA-4E11-9FDD-442665901287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65E3EA60-1CF7-4F1C-814B-3F729BDBB1A1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F8E224-55DB-4452-9910-30863EDB354C}">
          <x14:formula1>
            <xm:f>IF(OR(C3=3691,C3=3692,C3=3693,C3=3694),'KORISNICI DP'!$D$4:$D$614,$M$1)</xm:f>
          </x14:formula1>
          <xm:sqref>P3:P62 P75:P501</xm:sqref>
        </x14:dataValidation>
        <x14:dataValidation type="list" allowBlank="1" showInputMessage="1" showErrorMessage="1" xr:uid="{C141EAEC-9B8C-4F65-A3FB-FD267840060F}">
          <x14:formula1>
            <xm:f>IF(OR(C63=3691,C63=3692,C63=3693,C63=3694),'KORISNICI DP'!$D$4:$D$614,$M$1)</xm:f>
          </x14:formula1>
          <xm:sqref>P64:P74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abSelected="1" topLeftCell="A4" zoomScale="90" zoomScaleNormal="90" workbookViewId="0">
      <selection activeCell="K7" sqref="K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</row>
    <row r="2" spans="1:29" ht="21" customHeight="1">
      <c r="B2" s="386" t="s">
        <v>4035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</row>
    <row r="3" spans="1:29" s="19" customFormat="1" ht="15">
      <c r="B3" s="18"/>
      <c r="C3" s="18"/>
      <c r="D3" s="18"/>
      <c r="G3" s="352"/>
      <c r="I3" s="352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0</v>
      </c>
      <c r="E5" s="331"/>
      <c r="F5" s="331"/>
      <c r="G5" s="332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23" t="str">
        <f>'OPĆI DIO'!$C$1</f>
        <v>1940 SVEUČILIŠTE U ZAGREBU - UČITELJSKI FAKULTET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18471299</v>
      </c>
      <c r="E6" s="6">
        <f>'A.2 PRIHODI I RASHODI IF'!E7</f>
        <v>7764111</v>
      </c>
      <c r="F6" s="6">
        <f>'A.2 PRIHODI I RASHODI IF'!E8</f>
        <v>0</v>
      </c>
      <c r="G6" s="6">
        <f>'A.2 PRIHODI I RASHODI IF'!E10</f>
        <v>204393</v>
      </c>
      <c r="H6" s="6">
        <f>'A.2 PRIHODI I RASHODI IF'!E12</f>
        <v>0</v>
      </c>
      <c r="I6" s="6">
        <f>'A.2 PRIHODI I RASHODI IF'!E13+'B.2 RAČUN FINANC IF'!E7</f>
        <v>1984206</v>
      </c>
      <c r="J6" s="6">
        <f>'A.2 PRIHODI I RASHODI IF'!E15</f>
        <v>231749</v>
      </c>
      <c r="K6" s="6">
        <f>'A.2 PRIHODI I RASHODI IF'!E16</f>
        <v>34755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5">
        <f>'A.2 PRIHODI I RASHODI IF'!E23</f>
        <v>5466112</v>
      </c>
      <c r="S6" s="6">
        <f>'A.2 PRIHODI I RASHODI IF'!E24</f>
        <v>2785973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1940 SVEUČILIŠTE U ZAGREBU - UČITELJSKI FAKULTET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0</v>
      </c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23" t="str">
        <f>'OPĆI DIO'!$C$1</f>
        <v>1940 SVEUČILIŠTE U ZAGREBU - UČITELJSKI FAKULTET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18471299</v>
      </c>
      <c r="E8" s="6">
        <f>+E5+E6+E7</f>
        <v>7764111</v>
      </c>
      <c r="F8" s="6">
        <f t="shared" ref="F8:W8" si="1">+F5+F6+F7</f>
        <v>0</v>
      </c>
      <c r="G8" s="6">
        <f t="shared" si="1"/>
        <v>204393</v>
      </c>
      <c r="H8" s="6">
        <f t="shared" si="1"/>
        <v>0</v>
      </c>
      <c r="I8" s="6">
        <f t="shared" si="1"/>
        <v>1984206</v>
      </c>
      <c r="J8" s="6">
        <f t="shared" si="1"/>
        <v>231749</v>
      </c>
      <c r="K8" s="6">
        <f t="shared" si="1"/>
        <v>34755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5">
        <f t="shared" si="1"/>
        <v>5466112</v>
      </c>
      <c r="S8" s="6">
        <f t="shared" si="1"/>
        <v>2785973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1940 SVEUČILIŠTE U ZAGREBU - UČITELJSKI FAKULTET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18471299.08560621</v>
      </c>
      <c r="E9" s="6">
        <f>'A.2 PRIHODI I RASHODI IF'!E32</f>
        <v>7764111</v>
      </c>
      <c r="F9" s="6">
        <f>'A.2 PRIHODI I RASHODI IF'!E33</f>
        <v>0</v>
      </c>
      <c r="G9" s="6">
        <f>'A.2 PRIHODI I RASHODI IF'!E35+'B.2 RAČUN FINANC IF'!E14</f>
        <v>204393</v>
      </c>
      <c r="H9" s="6">
        <f>'A.2 PRIHODI I RASHODI IF'!E37</f>
        <v>0</v>
      </c>
      <c r="I9" s="6">
        <f>'A.2 PRIHODI I RASHODI IF'!E38</f>
        <v>1984206</v>
      </c>
      <c r="J9" s="6">
        <f>'A.2 PRIHODI I RASHODI IF'!E40</f>
        <v>231749.08560621142</v>
      </c>
      <c r="K9" s="6">
        <f>'A.2 PRIHODI I RASHODI IF'!E41</f>
        <v>34755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5">
        <f>'A.2 PRIHODI I RASHODI IF'!E48</f>
        <v>5466112</v>
      </c>
      <c r="S9" s="6">
        <f>'A.2 PRIHODI I RASHODI IF'!E49</f>
        <v>2785973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1940 SVEUČILIŠTE U ZAGREBU - UČITELJSKI FAKULTET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-8.5606211418053135E-2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-8.5606211418053135E-2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1940 SVEUČILIŠTE U ZAGREBU - UČITELJSKI FAKULTET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1940 SVEUČILIŠTE U ZAGREBU - UČITELJSKI FAKULTET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1940 SVEUČILIŠTE U ZAGREBU - UČITELJSKI FAKULTET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0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0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1940 SVEUČILIŠTE U ZAGREBU - UČITELJSKI FAKULTET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10418325</v>
      </c>
      <c r="E14" s="6">
        <f>'A.2 PRIHODI I RASHODI IF'!F7</f>
        <v>8007499</v>
      </c>
      <c r="F14" s="6">
        <f>'A.2 PRIHODI I RASHODI IF'!F8</f>
        <v>0</v>
      </c>
      <c r="G14" s="6">
        <f>'A.2 PRIHODI I RASHODI IF'!F10</f>
        <v>210729</v>
      </c>
      <c r="H14" s="6">
        <f>'A.2 PRIHODI I RASHODI IF'!F12</f>
        <v>0</v>
      </c>
      <c r="I14" s="6">
        <f>'A.2 PRIHODI I RASHODI IF'!F13+'B.2 RAČUN FINANC IF'!F7</f>
        <v>2045717</v>
      </c>
      <c r="J14" s="6">
        <f>'A.2 PRIHODI I RASHODI IF'!F15</f>
        <v>132625</v>
      </c>
      <c r="K14" s="6">
        <f>'A.2 PRIHODI I RASHODI IF'!F16</f>
        <v>21755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5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1940 SVEUČILIŠTE U ZAGREBU - UČITELJSKI FAKULTET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0</v>
      </c>
      <c r="E15" s="334"/>
      <c r="F15" s="334"/>
      <c r="G15" s="334"/>
      <c r="H15" s="334"/>
      <c r="I15" s="334"/>
      <c r="J15" s="334"/>
      <c r="K15" s="334"/>
      <c r="L15" s="334"/>
      <c r="M15" s="331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23" t="str">
        <f>'OPĆI DIO'!$C$1</f>
        <v>1940 SVEUČILIŠTE U ZAGREBU - UČITELJSKI FAKULTET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10418325</v>
      </c>
      <c r="E16" s="6">
        <f>+E13+E14+E15</f>
        <v>8007499</v>
      </c>
      <c r="F16" s="6">
        <f t="shared" ref="F16:W16" si="5">+F13+F14+F15</f>
        <v>0</v>
      </c>
      <c r="G16" s="6">
        <f t="shared" si="5"/>
        <v>210729</v>
      </c>
      <c r="H16" s="6">
        <f t="shared" si="5"/>
        <v>0</v>
      </c>
      <c r="I16" s="6">
        <f t="shared" si="5"/>
        <v>2045717</v>
      </c>
      <c r="J16" s="6">
        <f t="shared" si="5"/>
        <v>132625</v>
      </c>
      <c r="K16" s="6">
        <f t="shared" si="5"/>
        <v>21755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1940 SVEUČILIŠTE U ZAGREBU - UČITELJSKI FAKULTET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10418325.034375207</v>
      </c>
      <c r="E17" s="6">
        <f>'A.2 PRIHODI I RASHODI IF'!F32</f>
        <v>8007499</v>
      </c>
      <c r="F17" s="6">
        <f>'A.2 PRIHODI I RASHODI IF'!F33</f>
        <v>0</v>
      </c>
      <c r="G17" s="6">
        <f>'A.2 PRIHODI I RASHODI IF'!F35+'B.2 RAČUN FINANC IF'!F14</f>
        <v>210729</v>
      </c>
      <c r="H17" s="6">
        <f>'A.2 PRIHODI I RASHODI IF'!F37</f>
        <v>0</v>
      </c>
      <c r="I17" s="6">
        <f>'A.2 PRIHODI I RASHODI IF'!F38</f>
        <v>2045717</v>
      </c>
      <c r="J17" s="6">
        <f>'A.2 PRIHODI I RASHODI IF'!F40</f>
        <v>132625.03437520738</v>
      </c>
      <c r="K17" s="6">
        <f>'A.2 PRIHODI I RASHODI IF'!F41</f>
        <v>21755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1940 SVEUČILIŠTE U ZAGREBU - UČITELJSKI FAKULTET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-3.4375207382254303E-2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-3.4375207382254303E-2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1940 SVEUČILIŠTE U ZAGREBU - UČITELJSKI FAKULTET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1940 SVEUČILIŠTE U ZAGREBU - UČITELJSKI FAKULTET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1940 SVEUČILIŠTE U ZAGREBU - UČITELJSKI FAKULTET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0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1940 SVEUČILIŠTE U ZAGREBU - UČITELJSKI FAKULTET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10768739</v>
      </c>
      <c r="E22" s="6">
        <f>'A.2 PRIHODI I RASHODI IF'!G7</f>
        <v>8350721</v>
      </c>
      <c r="F22" s="6">
        <f>'A.2 PRIHODI I RASHODI IF'!G8</f>
        <v>0</v>
      </c>
      <c r="G22" s="6">
        <f>'A.2 PRIHODI I RASHODI IF'!G10</f>
        <v>217262</v>
      </c>
      <c r="H22" s="6">
        <f>'A.2 PRIHODI I RASHODI IF'!G12</f>
        <v>0</v>
      </c>
      <c r="I22" s="6">
        <f>'A.2 PRIHODI I RASHODI IF'!G13+'B.2 RAČUN FINANC IF'!G7</f>
        <v>2109133</v>
      </c>
      <c r="J22" s="6">
        <f>'A.2 PRIHODI I RASHODI IF'!G15</f>
        <v>69868</v>
      </c>
      <c r="K22" s="6">
        <f>'A.2 PRIHODI I RASHODI IF'!G16</f>
        <v>21755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5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1940 SVEUČILIŠTE U ZAGREBU - UČITELJSKI FAKULTET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4"/>
      <c r="F23" s="334"/>
      <c r="G23" s="334"/>
      <c r="H23" s="334"/>
      <c r="I23" s="334"/>
      <c r="J23" s="334"/>
      <c r="K23" s="334"/>
      <c r="L23" s="334"/>
      <c r="M23" s="331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23" t="str">
        <f>'OPĆI DIO'!$C$1</f>
        <v>1940 SVEUČILIŠTE U ZAGREBU - UČITELJSKI FAKULTET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10768739</v>
      </c>
      <c r="E24" s="6">
        <f>+E21+E22+E23</f>
        <v>8350721</v>
      </c>
      <c r="F24" s="6">
        <f t="shared" ref="F24:W24" si="9">+F21+F22+F23</f>
        <v>0</v>
      </c>
      <c r="G24" s="6">
        <f t="shared" si="9"/>
        <v>217262</v>
      </c>
      <c r="H24" s="6">
        <f t="shared" si="9"/>
        <v>0</v>
      </c>
      <c r="I24" s="6">
        <f t="shared" si="9"/>
        <v>2109133</v>
      </c>
      <c r="J24" s="6">
        <f t="shared" si="9"/>
        <v>69868</v>
      </c>
      <c r="K24" s="6">
        <f t="shared" si="9"/>
        <v>21755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1940 SVEUČILIŠTE U ZAGREBU - UČITELJSKI FAKULTET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10768739</v>
      </c>
      <c r="E25" s="6">
        <f>'A.2 PRIHODI I RASHODI IF'!G32</f>
        <v>8350721</v>
      </c>
      <c r="F25" s="6">
        <f>'A.2 PRIHODI I RASHODI IF'!G33</f>
        <v>0</v>
      </c>
      <c r="G25" s="6">
        <f>'A.2 PRIHODI I RASHODI IF'!G35+'B.2 RAČUN FINANC IF'!G14</f>
        <v>217262</v>
      </c>
      <c r="H25" s="6">
        <f>'A.2 PRIHODI I RASHODI IF'!G37</f>
        <v>0</v>
      </c>
      <c r="I25" s="6">
        <f>'A.2 PRIHODI I RASHODI IF'!G38</f>
        <v>2109133</v>
      </c>
      <c r="J25" s="6">
        <f>'A.2 PRIHODI I RASHODI IF'!G40</f>
        <v>69868</v>
      </c>
      <c r="K25" s="6">
        <f>'A.2 PRIHODI I RASHODI IF'!G41</f>
        <v>21755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1940 SVEUČILIŠTE U ZAGREBU - UČITELJSKI FAKULTET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1940 SVEUČILIŠTE U ZAGREBU - UČITELJSKI FAKULTET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4" zoomScale="90" zoomScaleNormal="90" workbookViewId="0">
      <selection activeCell="E12" sqref="E12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0" t="s">
        <v>3883</v>
      </c>
      <c r="B2" s="390"/>
      <c r="C2" s="390"/>
      <c r="D2" s="390"/>
      <c r="E2" s="390"/>
      <c r="F2" s="390"/>
      <c r="G2" s="390"/>
      <c r="H2" s="390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0" t="s">
        <v>3884</v>
      </c>
      <c r="B4" s="390"/>
      <c r="C4" s="390"/>
      <c r="D4" s="390"/>
      <c r="E4" s="390"/>
      <c r="F4" s="390"/>
      <c r="G4" s="390"/>
      <c r="H4" s="390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0" t="s">
        <v>4777</v>
      </c>
      <c r="B6" s="390"/>
      <c r="C6" s="390"/>
      <c r="D6" s="390"/>
      <c r="E6" s="390"/>
      <c r="F6" s="390"/>
      <c r="G6" s="390"/>
      <c r="H6" s="390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1" t="s">
        <v>4778</v>
      </c>
      <c r="B8" s="392"/>
      <c r="C8" s="393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87">
        <v>1</v>
      </c>
      <c r="B9" s="388"/>
      <c r="C9" s="389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0</v>
      </c>
      <c r="E10" s="317">
        <f t="shared" ref="E10:H10" si="0">+E11+E19</f>
        <v>0</v>
      </c>
      <c r="F10" s="317">
        <f t="shared" si="0"/>
        <v>18471299</v>
      </c>
      <c r="G10" s="317">
        <f t="shared" si="0"/>
        <v>10418325</v>
      </c>
      <c r="H10" s="317">
        <f t="shared" si="0"/>
        <v>10768739</v>
      </c>
      <c r="I10" s="315" t="str">
        <f>'OPĆI DIO'!$C$1</f>
        <v>1940 SVEUČILIŠTE U ZAGREBU - UČITELJSKI FAKULTET</v>
      </c>
    </row>
    <row r="11" spans="1:10">
      <c r="A11" s="277">
        <v>6</v>
      </c>
      <c r="B11" s="277"/>
      <c r="C11" s="277" t="s">
        <v>4782</v>
      </c>
      <c r="D11" s="309">
        <f>SUM(D12:D18)</f>
        <v>0</v>
      </c>
      <c r="E11" s="309">
        <f t="shared" ref="E11:H11" si="1">SUM(E12:E18)</f>
        <v>0</v>
      </c>
      <c r="F11" s="309">
        <f t="shared" si="1"/>
        <v>18471299</v>
      </c>
      <c r="G11" s="309">
        <f t="shared" si="1"/>
        <v>10418325</v>
      </c>
      <c r="H11" s="309">
        <f t="shared" si="1"/>
        <v>10768739</v>
      </c>
      <c r="I11" s="315" t="str">
        <f>'OPĆI DIO'!$C$1</f>
        <v>1940 SVEUČILIŠTE U ZAGREBU - UČITELJSKI FAKULTET</v>
      </c>
    </row>
    <row r="12" spans="1:10">
      <c r="A12" s="277"/>
      <c r="B12" s="278" t="s">
        <v>3887</v>
      </c>
      <c r="C12" s="278" t="s">
        <v>3886</v>
      </c>
      <c r="D12" s="346"/>
      <c r="E12" s="346"/>
      <c r="F12" s="336">
        <f>SUMIF('Unos prihoda i primitaka'!$L$3:$L$501,$B12,'Unos prihoda i primitaka'!G$3:G$501)</f>
        <v>0</v>
      </c>
      <c r="G12" s="336">
        <f>SUMIF('Unos prihoda i primitaka'!$L$3:$L$501,$B12,'Unos prihoda i primitaka'!H$3:H$501)</f>
        <v>0</v>
      </c>
      <c r="H12" s="336">
        <f>SUMIF('Unos prihoda i primitaka'!$L$3:$L$501,$B12,'Unos prihoda i primitaka'!I$3:I$501)</f>
        <v>0</v>
      </c>
      <c r="I12" s="315" t="str">
        <f>'OPĆI DIO'!$C$1</f>
        <v>1940 SVEUČILIŠTE U ZAGREBU - UČITELJSKI FAKULTET</v>
      </c>
    </row>
    <row r="13" spans="1:10" ht="30">
      <c r="A13" s="277"/>
      <c r="B13" s="278" t="s">
        <v>3889</v>
      </c>
      <c r="C13" s="278" t="s">
        <v>3888</v>
      </c>
      <c r="D13" s="346"/>
      <c r="E13" s="346"/>
      <c r="F13" s="336">
        <f>SUMIF('Unos prihoda i primitaka'!$L$3:$L$501,$B13,'Unos prihoda i primitaka'!G$3:G$501)</f>
        <v>8518589</v>
      </c>
      <c r="G13" s="336">
        <f>SUMIF('Unos prihoda i primitaka'!$L$3:$L$501,$B13,'Unos prihoda i primitaka'!H$3:H$501)</f>
        <v>154380</v>
      </c>
      <c r="H13" s="336">
        <f>SUMIF('Unos prihoda i primitaka'!$L$3:$L$501,$B13,'Unos prihoda i primitaka'!I$3:I$501)</f>
        <v>91623</v>
      </c>
      <c r="I13" s="315" t="str">
        <f>'OPĆI DIO'!$C$1</f>
        <v>1940 SVEUČILIŠTE U ZAGREBU - UČITELJSKI FAKULTET</v>
      </c>
    </row>
    <row r="14" spans="1:10">
      <c r="A14" s="277"/>
      <c r="B14" s="278" t="s">
        <v>3891</v>
      </c>
      <c r="C14" s="278" t="s">
        <v>3890</v>
      </c>
      <c r="D14" s="346"/>
      <c r="E14" s="346"/>
      <c r="F14" s="336">
        <f>SUMIF('Unos prihoda i primitaka'!$L$3:$L$501,$B14,'Unos prihoda i primitaka'!G$3:G$501)</f>
        <v>0</v>
      </c>
      <c r="G14" s="336">
        <f>SUMIF('Unos prihoda i primitaka'!$L$3:$L$501,$B14,'Unos prihoda i primitaka'!H$3:H$501)</f>
        <v>0</v>
      </c>
      <c r="H14" s="336">
        <f>SUMIF('Unos prihoda i primitaka'!$L$3:$L$501,$B14,'Unos prihoda i primitaka'!I$3:I$501)</f>
        <v>0</v>
      </c>
      <c r="I14" s="315" t="str">
        <f>'OPĆI DIO'!$C$1</f>
        <v>1940 SVEUČILIŠTE U ZAGREBU - UČITELJSKI FAKULTET</v>
      </c>
    </row>
    <row r="15" spans="1:10" ht="45">
      <c r="A15" s="277"/>
      <c r="B15" s="278" t="s">
        <v>3892</v>
      </c>
      <c r="C15" s="278" t="s">
        <v>3893</v>
      </c>
      <c r="D15" s="346"/>
      <c r="E15" s="346"/>
      <c r="F15" s="336">
        <f>SUMIF('Unos prihoda i primitaka'!$L$3:$L$501,$B15,'Unos prihoda i primitaka'!G$3:G$501)</f>
        <v>1984206</v>
      </c>
      <c r="G15" s="336">
        <f>SUMIF('Unos prihoda i primitaka'!$L$3:$L$501,$B15,'Unos prihoda i primitaka'!H$3:H$501)</f>
        <v>2045717</v>
      </c>
      <c r="H15" s="336">
        <f>SUMIF('Unos prihoda i primitaka'!$L$3:$L$501,$B15,'Unos prihoda i primitaka'!I$3:I$501)</f>
        <v>2109133</v>
      </c>
      <c r="I15" s="315" t="str">
        <f>'OPĆI DIO'!$C$1</f>
        <v>1940 SVEUČILIŠTE U ZAGREBU - UČITELJSKI FAKULTET</v>
      </c>
    </row>
    <row r="16" spans="1:10" ht="30">
      <c r="A16" s="277"/>
      <c r="B16" s="278" t="s">
        <v>3895</v>
      </c>
      <c r="C16" s="278" t="s">
        <v>3894</v>
      </c>
      <c r="D16" s="346"/>
      <c r="E16" s="346"/>
      <c r="F16" s="336">
        <f>SUMIF('Unos prihoda i primitaka'!$L$3:$L$501,$B16,'Unos prihoda i primitaka'!G$3:G$501)</f>
        <v>204393</v>
      </c>
      <c r="G16" s="336">
        <f>SUMIF('Unos prihoda i primitaka'!$L$3:$L$501,$B16,'Unos prihoda i primitaka'!H$3:H$501)</f>
        <v>210729</v>
      </c>
      <c r="H16" s="336">
        <f>SUMIF('Unos prihoda i primitaka'!$L$3:$L$501,$B16,'Unos prihoda i primitaka'!I$3:I$501)</f>
        <v>217262</v>
      </c>
      <c r="I16" s="315" t="str">
        <f>'OPĆI DIO'!$C$1</f>
        <v>1940 SVEUČILIŠTE U ZAGREBU - UČITELJSKI FAKULTET</v>
      </c>
    </row>
    <row r="17" spans="1:9" ht="30">
      <c r="A17" s="277"/>
      <c r="B17" s="278" t="s">
        <v>3898</v>
      </c>
      <c r="C17" s="278" t="s">
        <v>3907</v>
      </c>
      <c r="D17" s="346"/>
      <c r="E17" s="346"/>
      <c r="F17" s="336">
        <f>SUMIF('Unos prihoda i primitaka'!$L$3:$L$501,$B17,'Unos prihoda i primitaka'!G$3:G$501)</f>
        <v>7764111</v>
      </c>
      <c r="G17" s="336">
        <f>SUMIF('Unos prihoda i primitaka'!$L$3:$L$501,$B17,'Unos prihoda i primitaka'!H$3:H$501)</f>
        <v>8007499</v>
      </c>
      <c r="H17" s="336">
        <f>SUMIF('Unos prihoda i primitaka'!$L$3:$L$501,$B17,'Unos prihoda i primitaka'!I$3:I$501)</f>
        <v>8350721</v>
      </c>
      <c r="I17" s="315" t="str">
        <f>'OPĆI DIO'!$C$1</f>
        <v>1940 SVEUČILIŠTE U ZAGREBU - UČITELJSKI FAKULTET</v>
      </c>
    </row>
    <row r="18" spans="1:9">
      <c r="A18" s="277"/>
      <c r="B18" s="278" t="s">
        <v>3897</v>
      </c>
      <c r="C18" s="278" t="s">
        <v>3896</v>
      </c>
      <c r="D18" s="346"/>
      <c r="E18" s="346"/>
      <c r="F18" s="336">
        <f>SUMIF('Unos prihoda i primitaka'!$L$3:$L$501,$B18,'Unos prihoda i primitaka'!G$3:G$501)</f>
        <v>0</v>
      </c>
      <c r="G18" s="336">
        <f>SUMIF('Unos prihoda i primitaka'!$L$3:$L$501,$B18,'Unos prihoda i primitaka'!H$3:H$501)</f>
        <v>0</v>
      </c>
      <c r="H18" s="336">
        <f>SUMIF('Unos prihoda i primitaka'!$L$3:$L$501,$B18,'Unos prihoda i primitaka'!I$3:I$501)</f>
        <v>0</v>
      </c>
      <c r="I18" s="315" t="str">
        <f>'OPĆI DIO'!$C$1</f>
        <v>1940 SVEUČILIŠTE U ZAGREBU - UČITELJSKI FAKULTET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1940 SVEUČILIŠTE U ZAGREBU - UČITELJSKI FAKULTET</v>
      </c>
    </row>
    <row r="20" spans="1:9" ht="30">
      <c r="A20" s="279"/>
      <c r="B20" s="280" t="s">
        <v>3899</v>
      </c>
      <c r="C20" s="278" t="s">
        <v>3900</v>
      </c>
      <c r="D20" s="346"/>
      <c r="E20" s="346"/>
      <c r="F20" s="336">
        <f>SUMIF('Unos prihoda i primitaka'!$L$3:$L$501,$B20,'Unos prihoda i primitaka'!G$3:G$501)</f>
        <v>0</v>
      </c>
      <c r="G20" s="336">
        <f>SUMIF('Unos prihoda i primitaka'!$L$3:$L$501,$B20,'Unos prihoda i primitaka'!H$3:H$501)</f>
        <v>0</v>
      </c>
      <c r="H20" s="336">
        <f>SUMIF('Unos prihoda i primitaka'!$L$3:$L$501,$B20,'Unos prihoda i primitaka'!I$3:I$501)</f>
        <v>0</v>
      </c>
      <c r="I20" s="315" t="str">
        <f>'OPĆI DIO'!$C$1</f>
        <v>1940 SVEUČILIŠTE U ZAGREBU - UČITELJSKI FAKULTET</v>
      </c>
    </row>
    <row r="21" spans="1:9" ht="30">
      <c r="A21" s="279"/>
      <c r="B21" s="280" t="s">
        <v>3901</v>
      </c>
      <c r="C21" s="278" t="s">
        <v>3902</v>
      </c>
      <c r="D21" s="346"/>
      <c r="E21" s="346"/>
      <c r="F21" s="336">
        <f>SUMIF('Unos prihoda i primitaka'!$L$3:$L$501,$B21,'Unos prihoda i primitaka'!G$3:G$501)</f>
        <v>0</v>
      </c>
      <c r="G21" s="336">
        <f>SUMIF('Unos prihoda i primitaka'!$L$3:$L$501,$B21,'Unos prihoda i primitaka'!H$3:H$501)</f>
        <v>0</v>
      </c>
      <c r="H21" s="336">
        <f>SUMIF('Unos prihoda i primitaka'!$L$3:$L$501,$B21,'Unos prihoda i primitaka'!I$3:I$501)</f>
        <v>0</v>
      </c>
      <c r="I21" s="315" t="str">
        <f>'OPĆI DIO'!$C$1</f>
        <v>1940 SVEUČILIŠTE U ZAGREBU - UČITELJSKI FAKULTET</v>
      </c>
    </row>
    <row r="24" spans="1:9" ht="30">
      <c r="A24" s="391" t="s">
        <v>4778</v>
      </c>
      <c r="B24" s="392"/>
      <c r="C24" s="393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87">
        <v>1</v>
      </c>
      <c r="B25" s="388"/>
      <c r="C25" s="389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5">
        <f>+D27+D35</f>
        <v>0</v>
      </c>
      <c r="E26" s="335">
        <f t="shared" ref="E26:H26" si="3">+E27+E35</f>
        <v>0</v>
      </c>
      <c r="F26" s="335">
        <f t="shared" si="3"/>
        <v>18471299.085606214</v>
      </c>
      <c r="G26" s="335">
        <f t="shared" si="3"/>
        <v>10418325.034375207</v>
      </c>
      <c r="H26" s="335">
        <f t="shared" si="3"/>
        <v>10768739</v>
      </c>
      <c r="I26" s="315" t="str">
        <f>'OPĆI DIO'!$C$1</f>
        <v>1940 SVEUČILIŠTE U ZAGREBU - UČITELJSKI FAKULTET</v>
      </c>
    </row>
    <row r="27" spans="1:9">
      <c r="A27" s="277">
        <v>3</v>
      </c>
      <c r="B27" s="277"/>
      <c r="C27" s="277" t="s">
        <v>4784</v>
      </c>
      <c r="D27" s="308">
        <f>SUM(D28:D34)</f>
        <v>0</v>
      </c>
      <c r="E27" s="308">
        <f t="shared" ref="E27:H27" si="4">SUM(E28:E34)</f>
        <v>0</v>
      </c>
      <c r="F27" s="308">
        <f t="shared" si="4"/>
        <v>18310577.085606214</v>
      </c>
      <c r="G27" s="308">
        <f t="shared" si="4"/>
        <v>10269546.43572898</v>
      </c>
      <c r="H27" s="308">
        <f t="shared" si="4"/>
        <v>10616450</v>
      </c>
      <c r="I27" s="315" t="str">
        <f>'OPĆI DIO'!$C$1</f>
        <v>1940 SVEUČILIŠTE U ZAGREBU - UČITELJSKI FAKULTET</v>
      </c>
    </row>
    <row r="28" spans="1:9">
      <c r="A28" s="277"/>
      <c r="B28" s="278">
        <v>31</v>
      </c>
      <c r="C28" s="278" t="s">
        <v>195</v>
      </c>
      <c r="D28" s="347"/>
      <c r="E28" s="347"/>
      <c r="F28" s="338">
        <f>SUMIF('Unos rashoda i izdataka'!$P$3:$P$501,$B28,'Unos rashoda i izdataka'!J$3:J$501)+SUMIF('Unos rashoda P4'!$S$3:$S$501,$B28,'Unos rashoda P4'!H$3:H$501)</f>
        <v>8143700.2426172942</v>
      </c>
      <c r="G28" s="338">
        <f>SUMIF('Unos rashoda i izdataka'!$P$3:$P$501,$B28,'Unos rashoda i izdataka'!K$3:K$501)+SUMIF('Unos rashoda P4'!$S$3:$S$501,$B28,'Unos rashoda P4'!I$3:I$501)</f>
        <v>8358563.6679275334</v>
      </c>
      <c r="H28" s="338">
        <f>SUMIF('Unos rashoda i izdataka'!$P$3:$P$501,$B28,'Unos rashoda i izdataka'!L$3:L$501)+SUMIF('Unos rashoda P4'!$S$3:$S$501,$B28,'Unos rashoda P4'!J$3:J$501)</f>
        <v>8721423</v>
      </c>
      <c r="I28" s="315" t="str">
        <f>'OPĆI DIO'!$C$1</f>
        <v>1940 SVEUČILIŠTE U ZAGREBU - UČITELJSKI FAKULTET</v>
      </c>
    </row>
    <row r="29" spans="1:9">
      <c r="A29" s="280"/>
      <c r="B29" s="280">
        <v>32</v>
      </c>
      <c r="C29" s="288" t="s">
        <v>196</v>
      </c>
      <c r="D29" s="348"/>
      <c r="E29" s="348"/>
      <c r="F29" s="338">
        <f>SUMIF('Unos rashoda i izdataka'!$P$3:$P$501,$B29,'Unos rashoda i izdataka'!J$3:J$501)+SUMIF('Unos rashoda P4'!$S$3:$S$501,$B29,'Unos rashoda P4'!H$3:H$501)</f>
        <v>10120025.593669122</v>
      </c>
      <c r="G29" s="338">
        <f>SUMIF('Unos rashoda i izdataka'!$P$3:$P$501,$B29,'Unos rashoda i izdataka'!K$3:K$501)+SUMIF('Unos rashoda P4'!$S$3:$S$501,$B29,'Unos rashoda P4'!I$3:I$501)</f>
        <v>1863462.8685380584</v>
      </c>
      <c r="H29" s="338">
        <f>SUMIF('Unos rashoda i izdataka'!$P$3:$P$501,$B29,'Unos rashoda i izdataka'!L$3:L$501)+SUMIF('Unos rashoda P4'!$S$3:$S$501,$B29,'Unos rashoda P4'!J$3:J$501)</f>
        <v>1846814</v>
      </c>
      <c r="I29" s="315" t="str">
        <f>'OPĆI DIO'!$C$1</f>
        <v>1940 SVEUČILIŠTE U ZAGREBU - UČITELJSKI FAKULTET</v>
      </c>
    </row>
    <row r="30" spans="1:9">
      <c r="A30" s="280"/>
      <c r="B30" s="280">
        <v>34</v>
      </c>
      <c r="C30" s="288" t="s">
        <v>197</v>
      </c>
      <c r="D30" s="348"/>
      <c r="E30" s="348"/>
      <c r="F30" s="338">
        <f>SUMIF('Unos rashoda i izdataka'!$P$3:$P$501,$B30,'Unos rashoda i izdataka'!J$3:J$501)+SUMIF('Unos rashoda P4'!$S$3:$S$501,$B30,'Unos rashoda P4'!H$3:H$501)</f>
        <v>24017.249319795606</v>
      </c>
      <c r="G30" s="338">
        <f>SUMIF('Unos rashoda i izdataka'!$P$3:$P$501,$B30,'Unos rashoda i izdataka'!K$3:K$501)+SUMIF('Unos rashoda P4'!$S$3:$S$501,$B30,'Unos rashoda P4'!I$3:I$501)</f>
        <v>24391.899263388412</v>
      </c>
      <c r="H30" s="338">
        <f>SUMIF('Unos rashoda i izdataka'!$P$3:$P$501,$B30,'Unos rashoda i izdataka'!L$3:L$501)+SUMIF('Unos rashoda P4'!$S$3:$S$501,$B30,'Unos rashoda P4'!J$3:J$501)</f>
        <v>24782</v>
      </c>
      <c r="I30" s="315" t="str">
        <f>'OPĆI DIO'!$C$1</f>
        <v>1940 SVEUČILIŠTE U ZAGREBU - UČITELJSKI FAKULTET</v>
      </c>
    </row>
    <row r="31" spans="1:9">
      <c r="A31" s="280"/>
      <c r="B31" s="280">
        <v>35</v>
      </c>
      <c r="C31" s="288" t="s">
        <v>244</v>
      </c>
      <c r="D31" s="348"/>
      <c r="E31" s="348"/>
      <c r="F31" s="338">
        <f>SUMIF('Unos rashoda i izdataka'!$P$3:$P$501,$B31,'Unos rashoda i izdataka'!J$3:J$501)+SUMIF('Unos rashoda P4'!$S$3:$S$501,$B31,'Unos rashoda P4'!H$3:H$501)</f>
        <v>0</v>
      </c>
      <c r="G31" s="338">
        <f>SUMIF('Unos rashoda i izdataka'!$P$3:$P$501,$B31,'Unos rashoda i izdataka'!K$3:K$501)+SUMIF('Unos rashoda P4'!$S$3:$S$501,$B31,'Unos rashoda P4'!I$3:I$501)</f>
        <v>0</v>
      </c>
      <c r="H31" s="338">
        <f>SUMIF('Unos rashoda i izdataka'!$P$3:$P$501,$B31,'Unos rashoda i izdataka'!L$3:L$501)+SUMIF('Unos rashoda P4'!$S$3:$S$501,$B31,'Unos rashoda P4'!J$3:J$501)</f>
        <v>0</v>
      </c>
      <c r="I31" s="315" t="str">
        <f>'OPĆI DIO'!$C$1</f>
        <v>1940 SVEUČILIŠTE U ZAGREBU - UČITELJSKI FAKULTET</v>
      </c>
    </row>
    <row r="32" spans="1:9" ht="30">
      <c r="A32" s="280"/>
      <c r="B32" s="280">
        <v>36</v>
      </c>
      <c r="C32" s="288" t="s">
        <v>198</v>
      </c>
      <c r="D32" s="348"/>
      <c r="E32" s="348"/>
      <c r="F32" s="338">
        <f>SUMIF('Unos rashoda i izdataka'!$P$3:$P$501,$B32,'Unos rashoda i izdataka'!J$3:J$501)+SUMIF('Unos rashoda P4'!$S$3:$S$501,$B32,'Unos rashoda P4'!H$3:H$501)</f>
        <v>0</v>
      </c>
      <c r="G32" s="338">
        <f>SUMIF('Unos rashoda i izdataka'!$P$3:$P$501,$B32,'Unos rashoda i izdataka'!K$3:K$501)+SUMIF('Unos rashoda P4'!$S$3:$S$501,$B32,'Unos rashoda P4'!I$3:I$501)</f>
        <v>0</v>
      </c>
      <c r="H32" s="338">
        <f>SUMIF('Unos rashoda i izdataka'!$P$3:$P$501,$B32,'Unos rashoda i izdataka'!L$3:L$501)+SUMIF('Unos rashoda P4'!$S$3:$S$501,$B32,'Unos rashoda P4'!J$3:J$501)</f>
        <v>0</v>
      </c>
      <c r="I32" s="315" t="str">
        <f>'OPĆI DIO'!$C$1</f>
        <v>1940 SVEUČILIŠTE U ZAGREBU - UČITELJSKI FAKULTET</v>
      </c>
    </row>
    <row r="33" spans="1:9" ht="30">
      <c r="A33" s="280"/>
      <c r="B33" s="280">
        <v>37</v>
      </c>
      <c r="C33" s="288" t="s">
        <v>245</v>
      </c>
      <c r="D33" s="348"/>
      <c r="E33" s="348"/>
      <c r="F33" s="338">
        <f>SUMIF('Unos rashoda i izdataka'!$P$3:$P$501,$B33,'Unos rashoda i izdataka'!J$3:J$501)+SUMIF('Unos rashoda P4'!$S$3:$S$501,$B33,'Unos rashoda P4'!H$3:H$501)</f>
        <v>22834</v>
      </c>
      <c r="G33" s="338">
        <f>SUMIF('Unos rashoda i izdataka'!$P$3:$P$501,$B33,'Unos rashoda i izdataka'!K$3:K$501)+SUMIF('Unos rashoda P4'!$S$3:$S$501,$B33,'Unos rashoda P4'!I$3:I$501)</f>
        <v>23128</v>
      </c>
      <c r="H33" s="338">
        <f>SUMIF('Unos rashoda i izdataka'!$P$3:$P$501,$B33,'Unos rashoda i izdataka'!L$3:L$501)+SUMIF('Unos rashoda P4'!$S$3:$S$501,$B33,'Unos rashoda P4'!J$3:J$501)</f>
        <v>23431</v>
      </c>
      <c r="I33" s="315" t="str">
        <f>'OPĆI DIO'!$C$1</f>
        <v>1940 SVEUČILIŠTE U ZAGREBU - UČITELJSKI FAKULTET</v>
      </c>
    </row>
    <row r="34" spans="1:9">
      <c r="A34" s="280"/>
      <c r="B34" s="280">
        <v>38</v>
      </c>
      <c r="C34" s="288" t="s">
        <v>199</v>
      </c>
      <c r="D34" s="348"/>
      <c r="E34" s="348"/>
      <c r="F34" s="338">
        <f>SUMIF('Unos rashoda i izdataka'!$P$3:$P$501,$B34,'Unos rashoda i izdataka'!J$3:J$501)+SUMIF('Unos rashoda P4'!$S$3:$S$501,$B34,'Unos rashoda P4'!H$3:H$501)</f>
        <v>0</v>
      </c>
      <c r="G34" s="338">
        <f>SUMIF('Unos rashoda i izdataka'!$P$3:$P$501,$B34,'Unos rashoda i izdataka'!K$3:K$501)+SUMIF('Unos rashoda P4'!$S$3:$S$501,$B34,'Unos rashoda P4'!I$3:I$501)</f>
        <v>0</v>
      </c>
      <c r="H34" s="338">
        <f>SUMIF('Unos rashoda i izdataka'!$P$3:$P$501,$B34,'Unos rashoda i izdataka'!L$3:L$501)+SUMIF('Unos rashoda P4'!$S$3:$S$501,$B34,'Unos rashoda P4'!J$3:J$501)</f>
        <v>0</v>
      </c>
      <c r="I34" s="315" t="str">
        <f>'OPĆI DIO'!$C$1</f>
        <v>1940 SVEUČILIŠTE U ZAGREBU - UČITELJSKI FAKULTET</v>
      </c>
    </row>
    <row r="35" spans="1:9" ht="30">
      <c r="A35" s="284">
        <v>4</v>
      </c>
      <c r="B35" s="285"/>
      <c r="C35" s="286" t="s">
        <v>4785</v>
      </c>
      <c r="D35" s="308">
        <f>SUM(D36:D40)</f>
        <v>0</v>
      </c>
      <c r="E35" s="308">
        <f t="shared" ref="E35:H35" si="5">SUM(E36:E40)</f>
        <v>0</v>
      </c>
      <c r="F35" s="308">
        <f t="shared" si="5"/>
        <v>160722</v>
      </c>
      <c r="G35" s="308">
        <f t="shared" si="5"/>
        <v>148778.59864622736</v>
      </c>
      <c r="H35" s="308">
        <f t="shared" si="5"/>
        <v>152289</v>
      </c>
      <c r="I35" s="315" t="str">
        <f>'OPĆI DIO'!$C$1</f>
        <v>1940 SVEUČILIŠTE U ZAGREBU - UČITELJSKI FAKULTET</v>
      </c>
    </row>
    <row r="36" spans="1:9" ht="30">
      <c r="A36" s="278"/>
      <c r="B36" s="278">
        <v>41</v>
      </c>
      <c r="C36" s="287" t="s">
        <v>246</v>
      </c>
      <c r="D36" s="347"/>
      <c r="E36" s="347"/>
      <c r="F36" s="338">
        <f>SUMIF('Unos rashoda i izdataka'!$P$3:$P$501,$B36,'Unos rashoda i izdataka'!J$3:J$501)+SUMIF('Unos rashoda P4'!$S$3:$S$501,$B36,'Unos rashoda P4'!H$3:H$501)</f>
        <v>0</v>
      </c>
      <c r="G36" s="338">
        <f>SUMIF('Unos rashoda i izdataka'!$P$3:$P$501,$B36,'Unos rashoda i izdataka'!K$3:K$501)+SUMIF('Unos rashoda P4'!$S$3:$S$501,$B36,'Unos rashoda P4'!I$3:I$501)</f>
        <v>0</v>
      </c>
      <c r="H36" s="338">
        <f>SUMIF('Unos rashoda i izdataka'!$P$3:$P$501,$B36,'Unos rashoda i izdataka'!L$3:L$501)+SUMIF('Unos rashoda P4'!$S$3:$S$501,$B36,'Unos rashoda P4'!J$3:J$501)</f>
        <v>0</v>
      </c>
      <c r="I36" s="315" t="str">
        <f>'OPĆI DIO'!$C$1</f>
        <v>1940 SVEUČILIŠTE U ZAGREBU - UČITELJSKI FAKULTET</v>
      </c>
    </row>
    <row r="37" spans="1:9" ht="30">
      <c r="A37" s="278"/>
      <c r="B37" s="278">
        <v>42</v>
      </c>
      <c r="C37" s="287" t="s">
        <v>227</v>
      </c>
      <c r="D37" s="347"/>
      <c r="E37" s="347"/>
      <c r="F37" s="338">
        <f>SUMIF('Unos rashoda i izdataka'!$P$3:$P$501,$B37,'Unos rashoda i izdataka'!J$3:J$501)+SUMIF('Unos rashoda P4'!$S$3:$S$501,$B37,'Unos rashoda P4'!H$3:H$501)</f>
        <v>160722</v>
      </c>
      <c r="G37" s="338">
        <f>SUMIF('Unos rashoda i izdataka'!$P$3:$P$501,$B37,'Unos rashoda i izdataka'!K$3:K$501)+SUMIF('Unos rashoda P4'!$S$3:$S$501,$B37,'Unos rashoda P4'!I$3:I$501)</f>
        <v>148778.59864622736</v>
      </c>
      <c r="H37" s="338">
        <f>SUMIF('Unos rashoda i izdataka'!$P$3:$P$501,$B37,'Unos rashoda i izdataka'!L$3:L$501)+SUMIF('Unos rashoda P4'!$S$3:$S$501,$B37,'Unos rashoda P4'!J$3:J$501)</f>
        <v>152289</v>
      </c>
      <c r="I37" s="315" t="str">
        <f>'OPĆI DIO'!$C$1</f>
        <v>1940 SVEUČILIŠTE U ZAGREBU - UČITELJSKI FAKULTET</v>
      </c>
    </row>
    <row r="38" spans="1:9" ht="30">
      <c r="A38" s="278"/>
      <c r="B38" s="278">
        <v>43</v>
      </c>
      <c r="C38" s="287" t="s">
        <v>247</v>
      </c>
      <c r="D38" s="347"/>
      <c r="E38" s="347"/>
      <c r="F38" s="338">
        <f>SUMIF('Unos rashoda i izdataka'!$P$3:$P$501,$B38,'Unos rashoda i izdataka'!J$3:J$501)+SUMIF('Unos rashoda P4'!$S$3:$S$501,$B38,'Unos rashoda P4'!H$3:H$501)</f>
        <v>0</v>
      </c>
      <c r="G38" s="338">
        <f>SUMIF('Unos rashoda i izdataka'!$P$3:$P$501,$B38,'Unos rashoda i izdataka'!K$3:K$501)+SUMIF('Unos rashoda P4'!$S$3:$S$501,$B38,'Unos rashoda P4'!I$3:I$501)</f>
        <v>0</v>
      </c>
      <c r="H38" s="338">
        <f>SUMIF('Unos rashoda i izdataka'!$P$3:$P$501,$B38,'Unos rashoda i izdataka'!L$3:L$501)+SUMIF('Unos rashoda P4'!$S$3:$S$501,$B38,'Unos rashoda P4'!J$3:J$501)</f>
        <v>0</v>
      </c>
      <c r="I38" s="315" t="str">
        <f>'OPĆI DIO'!$C$1</f>
        <v>1940 SVEUČILIŠTE U ZAGREBU - UČITELJSKI FAKULTET</v>
      </c>
    </row>
    <row r="39" spans="1:9" ht="30">
      <c r="A39" s="278"/>
      <c r="B39" s="278">
        <v>44</v>
      </c>
      <c r="C39" s="287" t="s">
        <v>248</v>
      </c>
      <c r="D39" s="347"/>
      <c r="E39" s="347"/>
      <c r="F39" s="338">
        <f>SUMIF('Unos rashoda i izdataka'!$P$3:$P$501,$B39,'Unos rashoda i izdataka'!J$3:J$501)+SUMIF('Unos rashoda P4'!$S$3:$S$501,$B39,'Unos rashoda P4'!H$3:H$501)</f>
        <v>0</v>
      </c>
      <c r="G39" s="338">
        <f>SUMIF('Unos rashoda i izdataka'!$P$3:$P$501,$B39,'Unos rashoda i izdataka'!K$3:K$501)+SUMIF('Unos rashoda P4'!$S$3:$S$501,$B39,'Unos rashoda P4'!I$3:I$501)</f>
        <v>0</v>
      </c>
      <c r="H39" s="338">
        <f>SUMIF('Unos rashoda i izdataka'!$P$3:$P$501,$B39,'Unos rashoda i izdataka'!L$3:L$501)+SUMIF('Unos rashoda P4'!$S$3:$S$501,$B39,'Unos rashoda P4'!J$3:J$501)</f>
        <v>0</v>
      </c>
      <c r="I39" s="315" t="str">
        <f>'OPĆI DIO'!$C$1</f>
        <v>1940 SVEUČILIŠTE U ZAGREBU - UČITELJSKI FAKULTET</v>
      </c>
    </row>
    <row r="40" spans="1:9" ht="30">
      <c r="A40" s="278"/>
      <c r="B40" s="278">
        <v>45</v>
      </c>
      <c r="C40" s="287" t="s">
        <v>200</v>
      </c>
      <c r="D40" s="347"/>
      <c r="E40" s="347"/>
      <c r="F40" s="338">
        <f>SUMIF('Unos rashoda i izdataka'!$P$3:$P$501,$B40,'Unos rashoda i izdataka'!J$3:J$501)+SUMIF('Unos rashoda P4'!$S$3:$S$501,$B40,'Unos rashoda P4'!H$3:H$501)</f>
        <v>0</v>
      </c>
      <c r="G40" s="338">
        <f>SUMIF('Unos rashoda i izdataka'!$P$3:$P$501,$B40,'Unos rashoda i izdataka'!K$3:K$501)+SUMIF('Unos rashoda P4'!$S$3:$S$501,$B40,'Unos rashoda P4'!I$3:I$501)</f>
        <v>0</v>
      </c>
      <c r="H40" s="338">
        <f>SUMIF('Unos rashoda i izdataka'!$P$3:$P$501,$B40,'Unos rashoda i izdataka'!L$3:L$501)+SUMIF('Unos rashoda P4'!$S$3:$S$501,$B40,'Unos rashoda P4'!J$3:J$501)</f>
        <v>0</v>
      </c>
      <c r="I40" s="315" t="str">
        <f>'OPĆI DIO'!$C$1</f>
        <v>1940 SVEUČILIŠTE U ZAGREBU - UČITELJSKI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7" sqref="D7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0" t="s">
        <v>4786</v>
      </c>
      <c r="C1" s="390"/>
      <c r="D1" s="390"/>
      <c r="E1" s="390"/>
      <c r="F1" s="390"/>
      <c r="G1" s="390"/>
    </row>
    <row r="2" spans="1:8">
      <c r="B2" s="272"/>
      <c r="C2" s="272"/>
      <c r="D2" s="272"/>
      <c r="E2" s="272"/>
      <c r="F2" s="272"/>
      <c r="G2" s="272"/>
    </row>
    <row r="3" spans="1:8" ht="30">
      <c r="A3" s="361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2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1"/>
      <c r="B5" s="356" t="s">
        <v>3966</v>
      </c>
      <c r="C5" s="310">
        <f>+C6+C9+C11+C14+C25+C28</f>
        <v>0</v>
      </c>
      <c r="D5" s="310">
        <f>+D6+D9+D11+D14+D25+D28</f>
        <v>0</v>
      </c>
      <c r="E5" s="310">
        <f>+E6+E9+E11+E14+E25+E28</f>
        <v>18471299</v>
      </c>
      <c r="F5" s="310">
        <f>+F6+F9+F11+F14+F25+F28</f>
        <v>10418325</v>
      </c>
      <c r="G5" s="310">
        <f>+G6+G9+G11+G14+G25+G28</f>
        <v>10768739</v>
      </c>
      <c r="H5" s="315" t="str">
        <f>'OPĆI DIO'!$C$1</f>
        <v>1940 SVEUČILIŠTE U ZAGREBU - UČITELJSKI FAKULTET</v>
      </c>
    </row>
    <row r="6" spans="1:8">
      <c r="A6" s="361">
        <v>1</v>
      </c>
      <c r="B6" s="357" t="s">
        <v>4787</v>
      </c>
      <c r="C6" s="311">
        <f>+C7+C8</f>
        <v>0</v>
      </c>
      <c r="D6" s="309">
        <f t="shared" ref="D6:G6" si="0">+D7+D8</f>
        <v>0</v>
      </c>
      <c r="E6" s="309">
        <f t="shared" si="0"/>
        <v>7764111</v>
      </c>
      <c r="F6" s="309">
        <f t="shared" si="0"/>
        <v>8007499</v>
      </c>
      <c r="G6" s="309">
        <f t="shared" si="0"/>
        <v>8350721</v>
      </c>
      <c r="H6" s="315" t="str">
        <f>'OPĆI DIO'!$C$1</f>
        <v>1940 SVEUČILIŠTE U ZAGREBU - UČITELJSKI FAKULTET</v>
      </c>
    </row>
    <row r="7" spans="1:8">
      <c r="A7" s="361">
        <v>11</v>
      </c>
      <c r="B7" s="358" t="s">
        <v>4788</v>
      </c>
      <c r="C7" s="346"/>
      <c r="D7" s="346"/>
      <c r="E7" s="336">
        <f>SUMIF('Unos prihoda i primitaka'!$C$3:$C$501,$A7,'Unos prihoda i primitaka'!G$3:G$501)</f>
        <v>7764111</v>
      </c>
      <c r="F7" s="336">
        <f>SUMIF('Unos prihoda i primitaka'!$C$3:$C$501,$A7,'Unos prihoda i primitaka'!H$3:H$501)</f>
        <v>8007499</v>
      </c>
      <c r="G7" s="336">
        <f>SUMIF('Unos prihoda i primitaka'!$C$3:$C$501,$A7,'Unos prihoda i primitaka'!I$3:I$501)</f>
        <v>8350721</v>
      </c>
      <c r="H7" s="315" t="str">
        <f>'OPĆI DIO'!$C$1</f>
        <v>1940 SVEUČILIŠTE U ZAGREBU - UČITELJSKI FAKULTET</v>
      </c>
    </row>
    <row r="8" spans="1:8">
      <c r="A8" s="361">
        <v>12</v>
      </c>
      <c r="B8" s="359" t="s">
        <v>4789</v>
      </c>
      <c r="C8" s="346"/>
      <c r="D8" s="346"/>
      <c r="E8" s="336">
        <f>SUMIF('Unos prihoda i primitaka'!$C$3:$C$501,$A8,'Unos prihoda i primitaka'!G$3:G$501)</f>
        <v>0</v>
      </c>
      <c r="F8" s="336">
        <f>SUMIF('Unos prihoda i primitaka'!$C$3:$C$501,$A8,'Unos prihoda i primitaka'!H$3:H$501)</f>
        <v>0</v>
      </c>
      <c r="G8" s="336">
        <f>SUMIF('Unos prihoda i primitaka'!$C$3:$C$501,$A8,'Unos prihoda i primitaka'!I$3:I$501)</f>
        <v>0</v>
      </c>
      <c r="H8" s="315" t="str">
        <f>'OPĆI DIO'!$C$1</f>
        <v>1940 SVEUČILIŠTE U ZAGREBU - UČITELJSKI FAKULTET</v>
      </c>
    </row>
    <row r="9" spans="1:8" s="344" customFormat="1">
      <c r="A9" s="363">
        <v>3</v>
      </c>
      <c r="B9" s="357" t="s">
        <v>4790</v>
      </c>
      <c r="C9" s="309">
        <f>+C10</f>
        <v>0</v>
      </c>
      <c r="D9" s="309">
        <f t="shared" ref="D9:G9" si="1">+D10</f>
        <v>0</v>
      </c>
      <c r="E9" s="309">
        <f t="shared" si="1"/>
        <v>204393</v>
      </c>
      <c r="F9" s="309">
        <f t="shared" si="1"/>
        <v>210729</v>
      </c>
      <c r="G9" s="309">
        <f t="shared" si="1"/>
        <v>217262</v>
      </c>
      <c r="H9" s="315" t="str">
        <f>'OPĆI DIO'!$C$1</f>
        <v>1940 SVEUČILIŠTE U ZAGREBU - UČITELJSKI FAKULTET</v>
      </c>
    </row>
    <row r="10" spans="1:8">
      <c r="A10" s="361">
        <v>31</v>
      </c>
      <c r="B10" s="360" t="s">
        <v>4791</v>
      </c>
      <c r="C10" s="346"/>
      <c r="D10" s="346"/>
      <c r="E10" s="336">
        <f>SUMIF('Unos prihoda i primitaka'!$C$3:$C$501,$A10,'Unos prihoda i primitaka'!G$3:G$501)</f>
        <v>204393</v>
      </c>
      <c r="F10" s="336">
        <f>SUMIF('Unos prihoda i primitaka'!$C$3:$C$501,$A10,'Unos prihoda i primitaka'!H$3:H$501)</f>
        <v>210729</v>
      </c>
      <c r="G10" s="336">
        <f>SUMIF('Unos prihoda i primitaka'!$C$3:$C$501,$A10,'Unos prihoda i primitaka'!I$3:I$501)</f>
        <v>217262</v>
      </c>
      <c r="H10" s="315" t="str">
        <f>'OPĆI DIO'!$C$1</f>
        <v>1940 SVEUČILIŠTE U ZAGREBU - UČITELJSKI FAKULTET</v>
      </c>
    </row>
    <row r="11" spans="1:8" s="344" customFormat="1">
      <c r="A11" s="363">
        <v>4</v>
      </c>
      <c r="B11" s="357" t="s">
        <v>4792</v>
      </c>
      <c r="C11" s="309">
        <f>+C12+C13</f>
        <v>0</v>
      </c>
      <c r="D11" s="309">
        <f t="shared" ref="D11:G11" si="2">+D12+D13</f>
        <v>0</v>
      </c>
      <c r="E11" s="309">
        <f t="shared" si="2"/>
        <v>1984206</v>
      </c>
      <c r="F11" s="309">
        <f t="shared" si="2"/>
        <v>2045717</v>
      </c>
      <c r="G11" s="309">
        <f t="shared" si="2"/>
        <v>2109133</v>
      </c>
      <c r="H11" s="315" t="str">
        <f>'OPĆI DIO'!$C$1</f>
        <v>1940 SVEUČILIŠTE U ZAGREBU - UČITELJSKI FAKULTET</v>
      </c>
    </row>
    <row r="12" spans="1:8">
      <c r="A12" s="361">
        <v>41</v>
      </c>
      <c r="B12" s="360" t="s">
        <v>4793</v>
      </c>
      <c r="C12" s="346"/>
      <c r="D12" s="346"/>
      <c r="E12" s="336">
        <f>SUMIF('Unos prihoda i primitaka'!$C$3:$C$501,$A12,'Unos prihoda i primitaka'!G$3:G$501)</f>
        <v>0</v>
      </c>
      <c r="F12" s="336">
        <f>SUMIF('Unos prihoda i primitaka'!$C$3:$C$501,$A12,'Unos prihoda i primitaka'!H$3:H$501)</f>
        <v>0</v>
      </c>
      <c r="G12" s="336">
        <f>SUMIF('Unos prihoda i primitaka'!$C$3:$C$501,$A12,'Unos prihoda i primitaka'!I$3:I$501)</f>
        <v>0</v>
      </c>
      <c r="H12" s="315" t="str">
        <f>'OPĆI DIO'!$C$1</f>
        <v>1940 SVEUČILIŠTE U ZAGREBU - UČITELJSKI FAKULTET</v>
      </c>
    </row>
    <row r="13" spans="1:8">
      <c r="A13" s="364">
        <v>43</v>
      </c>
      <c r="B13" s="360" t="s">
        <v>4794</v>
      </c>
      <c r="C13" s="346"/>
      <c r="D13" s="346"/>
      <c r="E13" s="336">
        <f>SUMIF('Unos prihoda i primitaka'!$C$3:$C$501,$A13,'Unos prihoda i primitaka'!G$3:G$501)-'B.2 RAČUN FINANC IF'!E7</f>
        <v>1984206</v>
      </c>
      <c r="F13" s="336">
        <f>SUMIF('Unos prihoda i primitaka'!$C$3:$C$501,$A13,'Unos prihoda i primitaka'!H$3:H$501)-'B.2 RAČUN FINANC IF'!F7</f>
        <v>2045717</v>
      </c>
      <c r="G13" s="336">
        <f>SUMIF('Unos prihoda i primitaka'!$C$3:$C$501,$A13,'Unos prihoda i primitaka'!I$3:I$501)-'B.2 RAČUN FINANC IF'!G7</f>
        <v>2109133</v>
      </c>
      <c r="H13" s="315" t="str">
        <f>'OPĆI DIO'!$C$1</f>
        <v>1940 SVEUČILIŠTE U ZAGREBU - UČITELJSKI FAKULTET</v>
      </c>
    </row>
    <row r="14" spans="1:8" s="344" customFormat="1">
      <c r="A14" s="363">
        <v>5</v>
      </c>
      <c r="B14" s="357" t="s">
        <v>4795</v>
      </c>
      <c r="C14" s="309">
        <f>SUM(C15:C24)</f>
        <v>0</v>
      </c>
      <c r="D14" s="309">
        <f>SUM(D15:D24)</f>
        <v>0</v>
      </c>
      <c r="E14" s="309">
        <f>SUM(E15:E24)</f>
        <v>8518589</v>
      </c>
      <c r="F14" s="309">
        <f>SUM(F15:F24)</f>
        <v>154380</v>
      </c>
      <c r="G14" s="309">
        <f>SUM(G15:G24)</f>
        <v>91623</v>
      </c>
      <c r="H14" s="315" t="str">
        <f>'OPĆI DIO'!$C$1</f>
        <v>1940 SVEUČILIŠTE U ZAGREBU - UČITELJSKI FAKULTET</v>
      </c>
    </row>
    <row r="15" spans="1:8">
      <c r="A15" s="361">
        <v>51</v>
      </c>
      <c r="B15" s="360" t="s">
        <v>4796</v>
      </c>
      <c r="C15" s="346"/>
      <c r="D15" s="346"/>
      <c r="E15" s="336">
        <f>SUMIF('Unos prihoda i primitaka'!$C$3:$C$501,$A15,'Unos prihoda i primitaka'!G$3:G$501)</f>
        <v>231749</v>
      </c>
      <c r="F15" s="336">
        <f>SUMIF('Unos prihoda i primitaka'!$C$3:$C$501,$A15,'Unos prihoda i primitaka'!H$3:H$501)</f>
        <v>132625</v>
      </c>
      <c r="G15" s="336">
        <f>SUMIF('Unos prihoda i primitaka'!$C$3:$C$501,$A15,'Unos prihoda i primitaka'!I$3:I$501)</f>
        <v>69868</v>
      </c>
      <c r="H15" s="315" t="str">
        <f>'OPĆI DIO'!$C$1</f>
        <v>1940 SVEUČILIŠTE U ZAGREBU - UČITELJSKI FAKULTET</v>
      </c>
    </row>
    <row r="16" spans="1:8">
      <c r="A16" s="361">
        <v>52</v>
      </c>
      <c r="B16" s="360" t="s">
        <v>4797</v>
      </c>
      <c r="C16" s="346"/>
      <c r="D16" s="346"/>
      <c r="E16" s="336">
        <f>SUMIF('Unos prihoda i primitaka'!$C$3:$C$501,$A16,'Unos prihoda i primitaka'!G$3:G$501)</f>
        <v>34755</v>
      </c>
      <c r="F16" s="336">
        <f>SUMIF('Unos prihoda i primitaka'!$C$3:$C$501,$A16,'Unos prihoda i primitaka'!H$3:H$501)</f>
        <v>21755</v>
      </c>
      <c r="G16" s="336">
        <f>SUMIF('Unos prihoda i primitaka'!$C$3:$C$501,$A16,'Unos prihoda i primitaka'!I$3:I$501)</f>
        <v>21755</v>
      </c>
      <c r="H16" s="315" t="str">
        <f>'OPĆI DIO'!$C$1</f>
        <v>1940 SVEUČILIŠTE U ZAGREBU - UČITELJSKI FAKULTET</v>
      </c>
    </row>
    <row r="17" spans="1:8">
      <c r="A17" s="361">
        <v>552</v>
      </c>
      <c r="B17" s="360" t="s">
        <v>4798</v>
      </c>
      <c r="C17" s="346"/>
      <c r="D17" s="346"/>
      <c r="E17" s="336">
        <f>SUMIF('Unos prihoda i primitaka'!$C$3:$C$501,$A17,'Unos prihoda i primitaka'!G$3:G$501)</f>
        <v>0</v>
      </c>
      <c r="F17" s="336">
        <f>SUMIF('Unos prihoda i primitaka'!$C$3:$C$501,$A17,'Unos prihoda i primitaka'!H$3:H$501)</f>
        <v>0</v>
      </c>
      <c r="G17" s="336">
        <f>SUMIF('Unos prihoda i primitaka'!$C$3:$C$501,$A17,'Unos prihoda i primitaka'!I$3:I$501)</f>
        <v>0</v>
      </c>
      <c r="H17" s="315" t="str">
        <f>'OPĆI DIO'!$C$1</f>
        <v>1940 SVEUČILIŠTE U ZAGREBU - UČITELJSKI FAKULTET</v>
      </c>
    </row>
    <row r="18" spans="1:8">
      <c r="A18" s="361">
        <v>559</v>
      </c>
      <c r="B18" s="360" t="s">
        <v>4799</v>
      </c>
      <c r="C18" s="346"/>
      <c r="D18" s="346"/>
      <c r="E18" s="336">
        <f>SUMIF('Unos prihoda i primitaka'!$C$3:$C$501,$A18,'Unos prihoda i primitaka'!G$3:G$501)</f>
        <v>0</v>
      </c>
      <c r="F18" s="336">
        <f>SUMIF('Unos prihoda i primitaka'!$C$3:$C$501,$A18,'Unos prihoda i primitaka'!H$3:H$501)</f>
        <v>0</v>
      </c>
      <c r="G18" s="336">
        <f>SUMIF('Unos prihoda i primitaka'!$C$3:$C$501,$A18,'Unos prihoda i primitaka'!I$3:I$501)</f>
        <v>0</v>
      </c>
      <c r="H18" s="315" t="str">
        <f>'OPĆI DIO'!$C$1</f>
        <v>1940 SVEUČILIŠTE U ZAGREBU - UČITELJSKI FAKULTET</v>
      </c>
    </row>
    <row r="19" spans="1:8">
      <c r="A19" s="361">
        <v>561</v>
      </c>
      <c r="B19" s="360" t="s">
        <v>4800</v>
      </c>
      <c r="C19" s="346"/>
      <c r="D19" s="346"/>
      <c r="E19" s="336">
        <f>SUMIF('Unos prihoda i primitaka'!$C$3:$C$501,$A19,'Unos prihoda i primitaka'!G$3:G$501)</f>
        <v>0</v>
      </c>
      <c r="F19" s="336">
        <f>SUMIF('Unos prihoda i primitaka'!$C$3:$C$501,$A19,'Unos prihoda i primitaka'!H$3:H$501)</f>
        <v>0</v>
      </c>
      <c r="G19" s="336">
        <f>SUMIF('Unos prihoda i primitaka'!$C$3:$C$501,$A19,'Unos prihoda i primitaka'!I$3:I$501)</f>
        <v>0</v>
      </c>
      <c r="H19" s="315" t="str">
        <f>'OPĆI DIO'!$C$1</f>
        <v>1940 SVEUČILIŠTE U ZAGREBU - UČITELJSKI FAKULTET</v>
      </c>
    </row>
    <row r="20" spans="1:8" ht="18" customHeight="1">
      <c r="A20" s="361">
        <v>563</v>
      </c>
      <c r="B20" s="360" t="s">
        <v>4801</v>
      </c>
      <c r="C20" s="346"/>
      <c r="D20" s="346"/>
      <c r="E20" s="336">
        <f>SUMIF('Unos prihoda i primitaka'!$C$3:$C$501,$A20,'Unos prihoda i primitaka'!G$3:G$501)</f>
        <v>0</v>
      </c>
      <c r="F20" s="336">
        <f>SUMIF('Unos prihoda i primitaka'!$C$3:$C$501,$A20,'Unos prihoda i primitaka'!H$3:H$501)</f>
        <v>0</v>
      </c>
      <c r="G20" s="336">
        <f>SUMIF('Unos prihoda i primitaka'!$C$3:$C$501,$A20,'Unos prihoda i primitaka'!I$3:I$501)</f>
        <v>0</v>
      </c>
      <c r="H20" s="315" t="str">
        <f>'OPĆI DIO'!$C$1</f>
        <v>1940 SVEUČILIŠTE U ZAGREBU - UČITELJSKI FAKULTET</v>
      </c>
    </row>
    <row r="21" spans="1:8" ht="30">
      <c r="A21" s="361">
        <v>573</v>
      </c>
      <c r="B21" s="360" t="s">
        <v>1020</v>
      </c>
      <c r="C21" s="346"/>
      <c r="D21" s="346"/>
      <c r="E21" s="336">
        <f>SUMIF('Unos prihoda i primitaka'!$C$3:$C$501,$A21,'Unos prihoda i primitaka'!G$3:G$501)</f>
        <v>0</v>
      </c>
      <c r="F21" s="336">
        <f>SUMIF('Unos prihoda i primitaka'!$C$3:$C$501,$A21,'Unos prihoda i primitaka'!H$3:H$501)</f>
        <v>0</v>
      </c>
      <c r="G21" s="336">
        <f>SUMIF('Unos prihoda i primitaka'!$C$3:$C$501,$A21,'Unos prihoda i primitaka'!I$3:I$501)</f>
        <v>0</v>
      </c>
      <c r="H21" s="315" t="str">
        <f>'OPĆI DIO'!$C$1</f>
        <v>1940 SVEUČILIŠTE U ZAGREBU - UČITELJSKI FAKULTET</v>
      </c>
    </row>
    <row r="22" spans="1:8">
      <c r="A22" s="361">
        <v>575</v>
      </c>
      <c r="B22" s="360" t="s">
        <v>1021</v>
      </c>
      <c r="C22" s="346"/>
      <c r="D22" s="346"/>
      <c r="E22" s="336">
        <f>SUMIF('Unos prihoda i primitaka'!$C$3:$C$501,$A22,'Unos prihoda i primitaka'!G$3:G$501)</f>
        <v>0</v>
      </c>
      <c r="F22" s="336">
        <f>SUMIF('Unos prihoda i primitaka'!$C$3:$C$501,$A22,'Unos prihoda i primitaka'!H$3:H$501)</f>
        <v>0</v>
      </c>
      <c r="G22" s="336">
        <f>SUMIF('Unos prihoda i primitaka'!$C$3:$C$501,$A22,'Unos prihoda i primitaka'!I$3:I$501)</f>
        <v>0</v>
      </c>
      <c r="H22" s="315" t="str">
        <f>'OPĆI DIO'!$C$1</f>
        <v>1940 SVEUČILIŠTE U ZAGREBU - UČITELJSKI FAKULTET</v>
      </c>
    </row>
    <row r="23" spans="1:8" ht="30">
      <c r="A23" s="361">
        <v>576</v>
      </c>
      <c r="B23" s="360" t="s">
        <v>4819</v>
      </c>
      <c r="C23" s="346"/>
      <c r="D23" s="346"/>
      <c r="E23" s="336">
        <f>SUMIF('Unos prihoda i primitaka'!$C$3:$C$501,$A23,'Unos prihoda i primitaka'!G$3:G$501)</f>
        <v>5466112</v>
      </c>
      <c r="F23" s="336">
        <f>SUMIF('Unos prihoda i primitaka'!$C$3:$C$501,$A23,'Unos prihoda i primitaka'!H$3:H$501)</f>
        <v>0</v>
      </c>
      <c r="G23" s="336">
        <f>SUMIF('Unos prihoda i primitaka'!$C$3:$C$501,$A23,'Unos prihoda i primitaka'!I$3:I$501)</f>
        <v>0</v>
      </c>
      <c r="H23" s="315" t="str">
        <f>'OPĆI DIO'!$C$1</f>
        <v>1940 SVEUČILIŠTE U ZAGREBU - UČITELJSKI FAKULTET</v>
      </c>
    </row>
    <row r="24" spans="1:8">
      <c r="A24" s="361">
        <v>581</v>
      </c>
      <c r="B24" s="360" t="s">
        <v>4802</v>
      </c>
      <c r="C24" s="346"/>
      <c r="D24" s="346"/>
      <c r="E24" s="336">
        <f>SUMIF('Unos prihoda i primitaka'!$C$3:$C$501,$A24,'Unos prihoda i primitaka'!G$3:G$501)</f>
        <v>2785973</v>
      </c>
      <c r="F24" s="336">
        <f>SUMIF('Unos prihoda i primitaka'!$C$3:$C$501,$A24,'Unos prihoda i primitaka'!H$3:H$501)</f>
        <v>0</v>
      </c>
      <c r="G24" s="336">
        <f>SUMIF('Unos prihoda i primitaka'!$C$3:$C$501,$A24,'Unos prihoda i primitaka'!I$3:I$501)</f>
        <v>0</v>
      </c>
      <c r="H24" s="315" t="str">
        <f>'OPĆI DIO'!$C$1</f>
        <v>1940 SVEUČILIŠTE U ZAGREBU - UČITELJSKI FAKULTET</v>
      </c>
    </row>
    <row r="25" spans="1:8" s="344" customFormat="1">
      <c r="A25" s="363">
        <v>6</v>
      </c>
      <c r="B25" s="357" t="s">
        <v>4803</v>
      </c>
      <c r="C25" s="309">
        <f>SUM(C26:C27)</f>
        <v>0</v>
      </c>
      <c r="D25" s="309">
        <f t="shared" ref="D25:G25" si="3">SUM(D26:D27)</f>
        <v>0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1940 SVEUČILIŠTE U ZAGREBU - UČITELJSKI FAKULTET</v>
      </c>
    </row>
    <row r="26" spans="1:8">
      <c r="A26" s="361">
        <v>61</v>
      </c>
      <c r="B26" s="360" t="s">
        <v>4804</v>
      </c>
      <c r="C26" s="346"/>
      <c r="D26" s="346"/>
      <c r="E26" s="336">
        <f>SUMIF('Unos prihoda i primitaka'!$C$3:$C$501,$A26,'Unos prihoda i primitaka'!G$3:G$501)</f>
        <v>0</v>
      </c>
      <c r="F26" s="336">
        <f>SUMIF('Unos prihoda i primitaka'!$C$3:$C$501,$A26,'Unos prihoda i primitaka'!H$3:H$501)</f>
        <v>0</v>
      </c>
      <c r="G26" s="336">
        <f>SUMIF('Unos prihoda i primitaka'!$C$3:$C$501,$A26,'Unos prihoda i primitaka'!I$3:I$501)</f>
        <v>0</v>
      </c>
      <c r="H26" s="315" t="str">
        <f>'OPĆI DIO'!$C$1</f>
        <v>1940 SVEUČILIŠTE U ZAGREBU - UČITELJSKI FAKULTET</v>
      </c>
    </row>
    <row r="27" spans="1:8">
      <c r="A27" s="361">
        <v>63</v>
      </c>
      <c r="B27" s="360" t="s">
        <v>4805</v>
      </c>
      <c r="C27" s="346"/>
      <c r="D27" s="346"/>
      <c r="E27" s="336">
        <f>SUMIF('Unos prihoda i primitaka'!$C$3:$C$501,$A27,'Unos prihoda i primitaka'!G$3:G$501)</f>
        <v>0</v>
      </c>
      <c r="F27" s="336">
        <f>SUMIF('Unos prihoda i primitaka'!$C$3:$C$501,$A27,'Unos prihoda i primitaka'!H$3:H$501)</f>
        <v>0</v>
      </c>
      <c r="G27" s="336">
        <f>SUMIF('Unos prihoda i primitaka'!$C$3:$C$501,$A27,'Unos prihoda i primitaka'!I$3:I$501)</f>
        <v>0</v>
      </c>
      <c r="H27" s="315" t="str">
        <f>'OPĆI DIO'!$C$1</f>
        <v>1940 SVEUČILIŠTE U ZAGREBU - UČITELJSKI FAKULTET</v>
      </c>
    </row>
    <row r="28" spans="1:8" s="344" customFormat="1" ht="33.75" customHeight="1">
      <c r="A28" s="363">
        <v>7</v>
      </c>
      <c r="B28" s="357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1940 SVEUČILIŠTE U ZAGREBU - UČITELJSKI FAKULTET</v>
      </c>
    </row>
    <row r="29" spans="1:8" ht="30">
      <c r="A29" s="361">
        <v>71</v>
      </c>
      <c r="B29" s="360" t="s">
        <v>4807</v>
      </c>
      <c r="C29" s="346"/>
      <c r="D29" s="346"/>
      <c r="E29" s="336">
        <f>SUMIF('Unos prihoda i primitaka'!$C$3:$C$501,$A29,'Unos prihoda i primitaka'!G$3:G$501)</f>
        <v>0</v>
      </c>
      <c r="F29" s="336">
        <f>SUMIF('Unos prihoda i primitaka'!$C$3:$C$501,$A29,'Unos prihoda i primitaka'!H$3:H$501)</f>
        <v>0</v>
      </c>
      <c r="G29" s="336">
        <f>SUMIF('Unos prihoda i primitaka'!$C$3:$C$501,$A29,'Unos prihoda i primitaka'!I$3:I$501)</f>
        <v>0</v>
      </c>
      <c r="H29" s="315" t="str">
        <f>'OPĆI DIO'!$C$1</f>
        <v>1940 SVEUČILIŠTE U ZAGREBU - UČITELJSKI FAKULTET</v>
      </c>
    </row>
    <row r="30" spans="1:8" ht="24" customHeight="1">
      <c r="A30" s="361">
        <v>0</v>
      </c>
      <c r="B30" s="356" t="s">
        <v>251</v>
      </c>
      <c r="C30" s="310">
        <f>+C31+C34+C36+C39+C50+C53</f>
        <v>0</v>
      </c>
      <c r="D30" s="310">
        <f>+D31+D34+D36+D39+D50+D53</f>
        <v>0</v>
      </c>
      <c r="E30" s="310">
        <f>+E31+E34+E36+E39+E50+E53</f>
        <v>18471299.08560621</v>
      </c>
      <c r="F30" s="310">
        <f>+F31+F34+F36+F39+F50+F53</f>
        <v>10418325.034375207</v>
      </c>
      <c r="G30" s="310">
        <f>+G31+G34+G36+G39+G50+G53</f>
        <v>10768739</v>
      </c>
      <c r="H30" s="315" t="str">
        <f>'OPĆI DIO'!$C$1</f>
        <v>1940 SVEUČILIŠTE U ZAGREBU - UČITELJSKI FAKULTET</v>
      </c>
    </row>
    <row r="31" spans="1:8" s="344" customFormat="1">
      <c r="A31" s="363">
        <v>1</v>
      </c>
      <c r="B31" s="357" t="s">
        <v>4787</v>
      </c>
      <c r="C31" s="309">
        <f>+C32+C33</f>
        <v>0</v>
      </c>
      <c r="D31" s="309">
        <f t="shared" ref="D31" si="5">+D32+D33</f>
        <v>0</v>
      </c>
      <c r="E31" s="309">
        <f t="shared" ref="E31" si="6">+E32+E33</f>
        <v>7764111</v>
      </c>
      <c r="F31" s="309">
        <f t="shared" ref="F31" si="7">+F32+F33</f>
        <v>8007499</v>
      </c>
      <c r="G31" s="309">
        <f t="shared" ref="G31" si="8">+G32+G33</f>
        <v>8350721</v>
      </c>
      <c r="H31" s="315" t="str">
        <f>'OPĆI DIO'!$C$1</f>
        <v>1940 SVEUČILIŠTE U ZAGREBU - UČITELJSKI FAKULTET</v>
      </c>
    </row>
    <row r="32" spans="1:8">
      <c r="A32" s="361">
        <v>11</v>
      </c>
      <c r="B32" s="358" t="s">
        <v>4788</v>
      </c>
      <c r="C32" s="346"/>
      <c r="D32" s="346"/>
      <c r="E32" s="338">
        <f>SUMIF('Unos rashoda i izdataka'!$Q$3:$Q$501,$A32,'Unos rashoda i izdataka'!J$3:J$501)+SUMIF('Unos rashoda P4'!$A$3:$A$501,$A32,'Unos rashoda P4'!H$3:H$501)</f>
        <v>7764111</v>
      </c>
      <c r="F32" s="338">
        <f>SUMIF('Unos rashoda i izdataka'!$Q$3:$Q$501,$A32,'Unos rashoda i izdataka'!K$3:K$501)+SUMIF('Unos rashoda P4'!$A$3:$A$501,$A32,'Unos rashoda P4'!I$3:I$501)</f>
        <v>8007499</v>
      </c>
      <c r="G32" s="338">
        <f>SUMIF('Unos rashoda i izdataka'!$Q$3:$Q$501,$A32,'Unos rashoda i izdataka'!L$3:L$501)+SUMIF('Unos rashoda P4'!$A$3:$A$501,$A32,'Unos rashoda P4'!J$3:J$501)</f>
        <v>8350721</v>
      </c>
      <c r="H32" s="315" t="str">
        <f>'OPĆI DIO'!$C$1</f>
        <v>1940 SVEUČILIŠTE U ZAGREBU - UČITELJSKI FAKULTET</v>
      </c>
    </row>
    <row r="33" spans="1:8">
      <c r="A33" s="361">
        <v>12</v>
      </c>
      <c r="B33" s="359" t="s">
        <v>4789</v>
      </c>
      <c r="C33" s="346"/>
      <c r="D33" s="346"/>
      <c r="E33" s="338">
        <f>SUMIF('Unos rashoda i izdataka'!$Q$3:$Q$501,$A33,'Unos rashoda i izdataka'!J$3:J$501)+SUMIF('Unos rashoda P4'!$A$3:$A$501,$A33,'Unos rashoda P4'!H$3:H$501)</f>
        <v>0</v>
      </c>
      <c r="F33" s="338">
        <f>SUMIF('Unos rashoda i izdataka'!$Q$3:$Q$501,$A33,'Unos rashoda i izdataka'!K$3:K$501)+SUMIF('Unos rashoda P4'!$A$3:$A$501,$A33,'Unos rashoda P4'!I$3:I$501)</f>
        <v>0</v>
      </c>
      <c r="G33" s="338">
        <f>SUMIF('Unos rashoda i izdataka'!$Q$3:$Q$501,$A33,'Unos rashoda i izdataka'!L$3:L$501)+SUMIF('Unos rashoda P4'!$A$3:$A$501,$A33,'Unos rashoda P4'!J$3:J$501)</f>
        <v>0</v>
      </c>
      <c r="H33" s="315" t="str">
        <f>'OPĆI DIO'!$C$1</f>
        <v>1940 SVEUČILIŠTE U ZAGREBU - UČITELJSKI FAKULTET</v>
      </c>
    </row>
    <row r="34" spans="1:8" s="344" customFormat="1">
      <c r="A34" s="363">
        <v>3</v>
      </c>
      <c r="B34" s="357" t="s">
        <v>4790</v>
      </c>
      <c r="C34" s="309">
        <f>+C35</f>
        <v>0</v>
      </c>
      <c r="D34" s="309">
        <f t="shared" ref="D34:G34" si="9">+D35</f>
        <v>0</v>
      </c>
      <c r="E34" s="309">
        <f t="shared" si="9"/>
        <v>204393</v>
      </c>
      <c r="F34" s="309">
        <f t="shared" si="9"/>
        <v>210729</v>
      </c>
      <c r="G34" s="309">
        <f t="shared" si="9"/>
        <v>217262</v>
      </c>
      <c r="H34" s="315" t="str">
        <f>'OPĆI DIO'!$C$1</f>
        <v>1940 SVEUČILIŠTE U ZAGREBU - UČITELJSKI FAKULTET</v>
      </c>
    </row>
    <row r="35" spans="1:8">
      <c r="A35" s="364">
        <v>31</v>
      </c>
      <c r="B35" s="360" t="s">
        <v>4791</v>
      </c>
      <c r="C35" s="346"/>
      <c r="D35" s="346"/>
      <c r="E35" s="338">
        <f>SUMIF('Unos rashoda i izdataka'!$Q$3:$Q$501,$A35,'Unos rashoda i izdataka'!J$3:J$501)+SUMIF('Unos rashoda P4'!$A$3:$A$501,$A35,'Unos rashoda P4'!H$3:H$501)-'B.2 RAČUN FINANC IF'!E13</f>
        <v>204393</v>
      </c>
      <c r="F35" s="338">
        <f>SUMIF('Unos rashoda i izdataka'!$Q$3:$Q$501,$A35,'Unos rashoda i izdataka'!K$3:K$501)+SUMIF('Unos rashoda P4'!$A$3:$A$501,$A35,'Unos rashoda P4'!I$3:I$501)-'B.2 RAČUN FINANC IF'!F13</f>
        <v>210729</v>
      </c>
      <c r="G35" s="338">
        <f>SUMIF('Unos rashoda i izdataka'!$Q$3:$Q$501,$A35,'Unos rashoda i izdataka'!L$3:L$501)+SUMIF('Unos rashoda P4'!$A$3:$A$501,$A35,'Unos rashoda P4'!J$3:J$501)-'B.2 RAČUN FINANC IF'!G13</f>
        <v>217262</v>
      </c>
      <c r="H35" s="315" t="str">
        <f>'OPĆI DIO'!$C$1</f>
        <v>1940 SVEUČILIŠTE U ZAGREBU - UČITELJSKI FAKULTET</v>
      </c>
    </row>
    <row r="36" spans="1:8" s="344" customFormat="1">
      <c r="A36" s="363">
        <v>4</v>
      </c>
      <c r="B36" s="357" t="s">
        <v>4792</v>
      </c>
      <c r="C36" s="309">
        <f>+C37+C38</f>
        <v>0</v>
      </c>
      <c r="D36" s="309">
        <f t="shared" ref="D36:G36" si="10">+D37+D38</f>
        <v>0</v>
      </c>
      <c r="E36" s="309">
        <f>+E37+E38</f>
        <v>1984206</v>
      </c>
      <c r="F36" s="309">
        <f t="shared" si="10"/>
        <v>2045717</v>
      </c>
      <c r="G36" s="309">
        <f t="shared" si="10"/>
        <v>2109133</v>
      </c>
      <c r="H36" s="315" t="str">
        <f>'OPĆI DIO'!$C$1</f>
        <v>1940 SVEUČILIŠTE U ZAGREBU - UČITELJSKI FAKULTET</v>
      </c>
    </row>
    <row r="37" spans="1:8">
      <c r="A37" s="361">
        <v>41</v>
      </c>
      <c r="B37" s="360" t="s">
        <v>4793</v>
      </c>
      <c r="C37" s="346"/>
      <c r="D37" s="346"/>
      <c r="E37" s="338">
        <f>SUMIF('Unos rashoda i izdataka'!$Q$3:$Q$501,$A37,'Unos rashoda i izdataka'!J$3:J$501)+SUMIF('Unos rashoda P4'!$A$3:$A$501,$A37,'Unos rashoda P4'!H$3:H$501)</f>
        <v>0</v>
      </c>
      <c r="F37" s="338">
        <f>SUMIF('Unos rashoda i izdataka'!$Q$3:$Q$501,$A37,'Unos rashoda i izdataka'!K$3:K$501)+SUMIF('Unos rashoda P4'!$A$3:$A$501,$A37,'Unos rashoda P4'!I$3:I$501)</f>
        <v>0</v>
      </c>
      <c r="G37" s="338">
        <f>SUMIF('Unos rashoda i izdataka'!$Q$3:$Q$501,$A37,'Unos rashoda i izdataka'!L$3:L$501)+SUMIF('Unos rashoda P4'!$A$3:$A$501,$A37,'Unos rashoda P4'!J$3:J$501)</f>
        <v>0</v>
      </c>
      <c r="H37" s="315" t="str">
        <f>'OPĆI DIO'!$C$1</f>
        <v>1940 SVEUČILIŠTE U ZAGREBU - UČITELJSKI FAKULTET</v>
      </c>
    </row>
    <row r="38" spans="1:8">
      <c r="A38" s="361">
        <v>43</v>
      </c>
      <c r="B38" s="360" t="s">
        <v>4794</v>
      </c>
      <c r="C38" s="346"/>
      <c r="D38" s="346"/>
      <c r="E38" s="338">
        <f>SUMIF('Unos rashoda i izdataka'!$Q$3:$Q$501,$A38,'Unos rashoda i izdataka'!J$3:J$501)+SUMIF('Unos rashoda P4'!$A$3:$A$501,$A38,'Unos rashoda P4'!H$3:H$501)</f>
        <v>1984206</v>
      </c>
      <c r="F38" s="338">
        <f>SUMIF('Unos rashoda i izdataka'!$Q$3:$Q$501,$A38,'Unos rashoda i izdataka'!K$3:K$501)+SUMIF('Unos rashoda P4'!$A$3:$A$501,$A38,'Unos rashoda P4'!I$3:I$501)</f>
        <v>2045717</v>
      </c>
      <c r="G38" s="338">
        <f>SUMIF('Unos rashoda i izdataka'!$Q$3:$Q$501,$A38,'Unos rashoda i izdataka'!L$3:L$501)+SUMIF('Unos rashoda P4'!$A$3:$A$501,$A38,'Unos rashoda P4'!J$3:J$501)</f>
        <v>2109133</v>
      </c>
      <c r="H38" s="315" t="str">
        <f>'OPĆI DIO'!$C$1</f>
        <v>1940 SVEUČILIŠTE U ZAGREBU - UČITELJSKI FAKULTET</v>
      </c>
    </row>
    <row r="39" spans="1:8" s="344" customFormat="1">
      <c r="A39" s="363">
        <v>5</v>
      </c>
      <c r="B39" s="357" t="s">
        <v>4795</v>
      </c>
      <c r="C39" s="309">
        <f>SUM(C40:C49)</f>
        <v>0</v>
      </c>
      <c r="D39" s="309">
        <f>SUM(D40:D49)</f>
        <v>0</v>
      </c>
      <c r="E39" s="309">
        <f>SUM(E40:E49)</f>
        <v>8518589.0856062118</v>
      </c>
      <c r="F39" s="309">
        <f>SUM(F40:F49)</f>
        <v>154380.03437520738</v>
      </c>
      <c r="G39" s="309">
        <f>SUM(G40:G49)</f>
        <v>91623</v>
      </c>
      <c r="H39" s="315" t="str">
        <f>'OPĆI DIO'!$C$1</f>
        <v>1940 SVEUČILIŠTE U ZAGREBU - UČITELJSKI FAKULTET</v>
      </c>
    </row>
    <row r="40" spans="1:8">
      <c r="A40" s="361">
        <v>51</v>
      </c>
      <c r="B40" s="360" t="s">
        <v>4796</v>
      </c>
      <c r="C40" s="346"/>
      <c r="D40" s="346"/>
      <c r="E40" s="338">
        <f>SUMIF('Unos rashoda i izdataka'!$Q$3:$Q$501,$A40,'Unos rashoda i izdataka'!J$3:J$501)+SUMIF('Unos rashoda P4'!$A$3:$A$501,$A40,'Unos rashoda P4'!H$3:H$501)</f>
        <v>231749.08560621142</v>
      </c>
      <c r="F40" s="338">
        <f>SUMIF('Unos rashoda i izdataka'!$Q$3:$Q$501,$A40,'Unos rashoda i izdataka'!K$3:K$501)+SUMIF('Unos rashoda P4'!$A$3:$A$501,$A40,'Unos rashoda P4'!I$3:I$501)</f>
        <v>132625.03437520738</v>
      </c>
      <c r="G40" s="338">
        <f>SUMIF('Unos rashoda i izdataka'!$Q$3:$Q$501,$A40,'Unos rashoda i izdataka'!L$3:L$501)+SUMIF('Unos rashoda P4'!$A$3:$A$501,$A40,'Unos rashoda P4'!J$3:J$501)</f>
        <v>69868</v>
      </c>
      <c r="H40" s="315" t="str">
        <f>'OPĆI DIO'!$C$1</f>
        <v>1940 SVEUČILIŠTE U ZAGREBU - UČITELJSKI FAKULTET</v>
      </c>
    </row>
    <row r="41" spans="1:8">
      <c r="A41" s="361">
        <v>52</v>
      </c>
      <c r="B41" s="360" t="s">
        <v>4797</v>
      </c>
      <c r="C41" s="346"/>
      <c r="D41" s="346"/>
      <c r="E41" s="338">
        <f>SUMIF('Unos rashoda i izdataka'!$Q$3:$Q$501,$A41,'Unos rashoda i izdataka'!J$3:J$501)+SUMIF('Unos rashoda P4'!$A$3:$A$501,$A41,'Unos rashoda P4'!H$3:H$501)</f>
        <v>34755</v>
      </c>
      <c r="F41" s="338">
        <f>SUMIF('Unos rashoda i izdataka'!$Q$3:$Q$501,$A41,'Unos rashoda i izdataka'!K$3:K$501)+SUMIF('Unos rashoda P4'!$A$3:$A$501,$A41,'Unos rashoda P4'!I$3:I$501)</f>
        <v>21755</v>
      </c>
      <c r="G41" s="338">
        <f>SUMIF('Unos rashoda i izdataka'!$Q$3:$Q$501,$A41,'Unos rashoda i izdataka'!L$3:L$501)+SUMIF('Unos rashoda P4'!$A$3:$A$501,$A41,'Unos rashoda P4'!J$3:J$501)</f>
        <v>21755</v>
      </c>
      <c r="H41" s="315" t="str">
        <f>'OPĆI DIO'!$C$1</f>
        <v>1940 SVEUČILIŠTE U ZAGREBU - UČITELJSKI FAKULTET</v>
      </c>
    </row>
    <row r="42" spans="1:8">
      <c r="A42" s="361">
        <v>552</v>
      </c>
      <c r="B42" s="360" t="s">
        <v>4798</v>
      </c>
      <c r="C42" s="346"/>
      <c r="D42" s="346"/>
      <c r="E42" s="338">
        <f>SUMIF('Unos rashoda i izdataka'!$Q$3:$Q$501,$A42,'Unos rashoda i izdataka'!J$3:J$501)+SUMIF('Unos rashoda P4'!$A$3:$A$501,$A42,'Unos rashoda P4'!H$3:H$501)</f>
        <v>0</v>
      </c>
      <c r="F42" s="338">
        <f>SUMIF('Unos rashoda i izdataka'!$Q$3:$Q$501,$A42,'Unos rashoda i izdataka'!K$3:K$501)+SUMIF('Unos rashoda P4'!$A$3:$A$501,$A42,'Unos rashoda P4'!I$3:I$501)</f>
        <v>0</v>
      </c>
      <c r="G42" s="338">
        <f>SUMIF('Unos rashoda i izdataka'!$Q$3:$Q$501,$A42,'Unos rashoda i izdataka'!L$3:L$501)+SUMIF('Unos rashoda P4'!$A$3:$A$501,$A42,'Unos rashoda P4'!J$3:J$501)</f>
        <v>0</v>
      </c>
      <c r="H42" s="315" t="str">
        <f>'OPĆI DIO'!$C$1</f>
        <v>1940 SVEUČILIŠTE U ZAGREBU - UČITELJSKI FAKULTET</v>
      </c>
    </row>
    <row r="43" spans="1:8">
      <c r="A43" s="361">
        <v>559</v>
      </c>
      <c r="B43" s="360" t="s">
        <v>4799</v>
      </c>
      <c r="C43" s="346"/>
      <c r="D43" s="346"/>
      <c r="E43" s="338">
        <f>SUMIF('Unos rashoda i izdataka'!$Q$3:$Q$501,$A43,'Unos rashoda i izdataka'!J$3:J$501)+SUMIF('Unos rashoda P4'!$A$3:$A$501,$A43,'Unos rashoda P4'!H$3:H$501)</f>
        <v>0</v>
      </c>
      <c r="F43" s="338">
        <f>SUMIF('Unos rashoda i izdataka'!$Q$3:$Q$501,$A43,'Unos rashoda i izdataka'!K$3:K$501)+SUMIF('Unos rashoda P4'!$A$3:$A$501,$A43,'Unos rashoda P4'!I$3:I$501)</f>
        <v>0</v>
      </c>
      <c r="G43" s="338">
        <f>SUMIF('Unos rashoda i izdataka'!$Q$3:$Q$501,$A43,'Unos rashoda i izdataka'!L$3:L$501)+SUMIF('Unos rashoda P4'!$A$3:$A$501,$A43,'Unos rashoda P4'!J$3:J$501)</f>
        <v>0</v>
      </c>
      <c r="H43" s="315" t="str">
        <f>'OPĆI DIO'!$C$1</f>
        <v>1940 SVEUČILIŠTE U ZAGREBU - UČITELJSKI FAKULTET</v>
      </c>
    </row>
    <row r="44" spans="1:8">
      <c r="A44" s="361">
        <v>561</v>
      </c>
      <c r="B44" s="360" t="s">
        <v>4800</v>
      </c>
      <c r="C44" s="346"/>
      <c r="D44" s="346"/>
      <c r="E44" s="338">
        <f>SUMIF('Unos rashoda i izdataka'!$Q$3:$Q$501,$A44,'Unos rashoda i izdataka'!J$3:J$501)+SUMIF('Unos rashoda P4'!$A$3:$A$501,$A44,'Unos rashoda P4'!H$3:H$501)</f>
        <v>0</v>
      </c>
      <c r="F44" s="338">
        <f>SUMIF('Unos rashoda i izdataka'!$Q$3:$Q$501,$A44,'Unos rashoda i izdataka'!K$3:K$501)+SUMIF('Unos rashoda P4'!$A$3:$A$501,$A44,'Unos rashoda P4'!I$3:I$501)</f>
        <v>0</v>
      </c>
      <c r="G44" s="338">
        <f>SUMIF('Unos rashoda i izdataka'!$Q$3:$Q$501,$A44,'Unos rashoda i izdataka'!L$3:L$501)+SUMIF('Unos rashoda P4'!$A$3:$A$501,$A44,'Unos rashoda P4'!J$3:J$501)</f>
        <v>0</v>
      </c>
      <c r="H44" s="315" t="str">
        <f>'OPĆI DIO'!$C$1</f>
        <v>1940 SVEUČILIŠTE U ZAGREBU - UČITELJSKI FAKULTET</v>
      </c>
    </row>
    <row r="45" spans="1:8" ht="20.25" customHeight="1">
      <c r="A45" s="361">
        <v>563</v>
      </c>
      <c r="B45" s="360" t="s">
        <v>4801</v>
      </c>
      <c r="C45" s="346"/>
      <c r="D45" s="346"/>
      <c r="E45" s="338">
        <f>SUMIF('Unos rashoda i izdataka'!$Q$3:$Q$501,$A45,'Unos rashoda i izdataka'!J$3:J$501)+SUMIF('Unos rashoda P4'!$A$3:$A$501,$A45,'Unos rashoda P4'!H$3:H$501)</f>
        <v>0</v>
      </c>
      <c r="F45" s="338">
        <f>SUMIF('Unos rashoda i izdataka'!$Q$3:$Q$501,$A45,'Unos rashoda i izdataka'!K$3:K$501)+SUMIF('Unos rashoda P4'!$A$3:$A$501,$A45,'Unos rashoda P4'!I$3:I$501)</f>
        <v>0</v>
      </c>
      <c r="G45" s="338">
        <f>SUMIF('Unos rashoda i izdataka'!$Q$3:$Q$501,$A45,'Unos rashoda i izdataka'!L$3:L$501)+SUMIF('Unos rashoda P4'!$A$3:$A$501,$A45,'Unos rashoda P4'!J$3:J$501)</f>
        <v>0</v>
      </c>
      <c r="H45" s="315" t="str">
        <f>'OPĆI DIO'!$C$1</f>
        <v>1940 SVEUČILIŠTE U ZAGREBU - UČITELJSKI FAKULTET</v>
      </c>
    </row>
    <row r="46" spans="1:8" ht="30">
      <c r="A46" s="361">
        <v>573</v>
      </c>
      <c r="B46" s="360" t="s">
        <v>1020</v>
      </c>
      <c r="C46" s="346"/>
      <c r="D46" s="346"/>
      <c r="E46" s="338">
        <f>SUMIF('Unos rashoda i izdataka'!$Q$3:$Q$501,$A46,'Unos rashoda i izdataka'!J$3:J$501)+SUMIF('Unos rashoda P4'!$A$3:$A$501,$A46,'Unos rashoda P4'!H$3:H$501)</f>
        <v>0</v>
      </c>
      <c r="F46" s="338">
        <f>SUMIF('Unos rashoda i izdataka'!$Q$3:$Q$501,$A46,'Unos rashoda i izdataka'!K$3:K$501)+SUMIF('Unos rashoda P4'!$A$3:$A$501,$A46,'Unos rashoda P4'!I$3:I$501)</f>
        <v>0</v>
      </c>
      <c r="G46" s="338">
        <f>SUMIF('Unos rashoda i izdataka'!$Q$3:$Q$501,$A46,'Unos rashoda i izdataka'!L$3:L$501)+SUMIF('Unos rashoda P4'!$A$3:$A$501,$A46,'Unos rashoda P4'!J$3:J$501)</f>
        <v>0</v>
      </c>
      <c r="H46" s="315" t="str">
        <f>'OPĆI DIO'!$C$1</f>
        <v>1940 SVEUČILIŠTE U ZAGREBU - UČITELJSKI FAKULTET</v>
      </c>
    </row>
    <row r="47" spans="1:8">
      <c r="A47" s="361">
        <v>575</v>
      </c>
      <c r="B47" s="360" t="s">
        <v>1021</v>
      </c>
      <c r="C47" s="346"/>
      <c r="D47" s="346"/>
      <c r="E47" s="338">
        <f>SUMIF('Unos rashoda i izdataka'!$Q$3:$Q$501,$A47,'Unos rashoda i izdataka'!J$3:J$501)+SUMIF('Unos rashoda P4'!$A$3:$A$501,$A47,'Unos rashoda P4'!H$3:H$501)</f>
        <v>0</v>
      </c>
      <c r="F47" s="338">
        <f>SUMIF('Unos rashoda i izdataka'!$Q$3:$Q$501,$A47,'Unos rashoda i izdataka'!K$3:K$501)+SUMIF('Unos rashoda P4'!$A$3:$A$501,$A47,'Unos rashoda P4'!I$3:I$501)</f>
        <v>0</v>
      </c>
      <c r="G47" s="338">
        <f>SUMIF('Unos rashoda i izdataka'!$Q$3:$Q$501,$A47,'Unos rashoda i izdataka'!L$3:L$501)+SUMIF('Unos rashoda P4'!$A$3:$A$501,$A47,'Unos rashoda P4'!J$3:J$501)</f>
        <v>0</v>
      </c>
      <c r="H47" s="315" t="str">
        <f>'OPĆI DIO'!$C$1</f>
        <v>1940 SVEUČILIŠTE U ZAGREBU - UČITELJSKI FAKULTET</v>
      </c>
    </row>
    <row r="48" spans="1:8" ht="30">
      <c r="A48" s="365">
        <v>576</v>
      </c>
      <c r="B48" s="360" t="s">
        <v>4819</v>
      </c>
      <c r="C48" s="346"/>
      <c r="D48" s="346"/>
      <c r="E48" s="338">
        <f>SUMIF('Unos rashoda i izdataka'!$Q$3:$Q$501,$A48,'Unos rashoda i izdataka'!J$3:J$501)+SUMIF('Unos rashoda P4'!$A$3:$A$501,$A48,'Unos rashoda P4'!H$3:H$501)</f>
        <v>5466112</v>
      </c>
      <c r="F48" s="338">
        <f>SUMIF('Unos rashoda i izdataka'!$Q$3:$Q$501,$A48,'Unos rashoda i izdataka'!K$3:K$501)+SUMIF('Unos rashoda P4'!$A$3:$A$501,$A48,'Unos rashoda P4'!I$3:I$501)</f>
        <v>0</v>
      </c>
      <c r="G48" s="338">
        <f>SUMIF('Unos rashoda i izdataka'!$Q$3:$Q$501,$A48,'Unos rashoda i izdataka'!L$3:L$501)+SUMIF('Unos rashoda P4'!$A$3:$A$501,$A48,'Unos rashoda P4'!J$3:J$501)</f>
        <v>0</v>
      </c>
      <c r="H48" s="315" t="str">
        <f>'OPĆI DIO'!$C$1</f>
        <v>1940 SVEUČILIŠTE U ZAGREBU - UČITELJSKI FAKULTET</v>
      </c>
    </row>
    <row r="49" spans="1:8">
      <c r="A49" s="361">
        <v>581</v>
      </c>
      <c r="B49" s="360" t="s">
        <v>4802</v>
      </c>
      <c r="C49" s="346"/>
      <c r="D49" s="346"/>
      <c r="E49" s="338">
        <f>SUMIF('Unos rashoda i izdataka'!$Q$3:$Q$501,$A49,'Unos rashoda i izdataka'!J$3:J$501)+SUMIF('Unos rashoda P4'!$A$3:$A$501,$A49,'Unos rashoda P4'!H$3:H$501)</f>
        <v>2785973</v>
      </c>
      <c r="F49" s="338">
        <f>SUMIF('Unos rashoda i izdataka'!$Q$3:$Q$501,$A49,'Unos rashoda i izdataka'!K$3:K$501)+SUMIF('Unos rashoda P4'!$A$3:$A$501,$A49,'Unos rashoda P4'!I$3:I$501)</f>
        <v>0</v>
      </c>
      <c r="G49" s="338">
        <f>SUMIF('Unos rashoda i izdataka'!$Q$3:$Q$501,$A49,'Unos rashoda i izdataka'!L$3:L$501)+SUMIF('Unos rashoda P4'!$A$3:$A$501,$A49,'Unos rashoda P4'!J$3:J$501)</f>
        <v>0</v>
      </c>
      <c r="H49" s="315" t="str">
        <f>'OPĆI DIO'!$C$1</f>
        <v>1940 SVEUČILIŠTE U ZAGREBU - UČITELJSKI FAKULTET</v>
      </c>
    </row>
    <row r="50" spans="1:8" s="344" customFormat="1">
      <c r="A50" s="363">
        <v>6</v>
      </c>
      <c r="B50" s="357" t="s">
        <v>4803</v>
      </c>
      <c r="C50" s="309">
        <f>+C51+C52</f>
        <v>0</v>
      </c>
      <c r="D50" s="309">
        <f t="shared" ref="D50:G50" si="11">+D51+D52</f>
        <v>0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1940 SVEUČILIŠTE U ZAGREBU - UČITELJSKI FAKULTET</v>
      </c>
    </row>
    <row r="51" spans="1:8">
      <c r="A51" s="361">
        <v>61</v>
      </c>
      <c r="B51" s="360" t="s">
        <v>4804</v>
      </c>
      <c r="C51" s="346"/>
      <c r="D51" s="346"/>
      <c r="E51" s="338">
        <f>SUMIF('Unos rashoda i izdataka'!$Q$3:$Q$501,$A51,'Unos rashoda i izdataka'!J$3:J$501)+SUMIF('Unos rashoda P4'!$A$3:$A$501,$A51,'Unos rashoda P4'!H$3:H$501)</f>
        <v>0</v>
      </c>
      <c r="F51" s="338">
        <f>SUMIF('Unos rashoda i izdataka'!$Q$3:$Q$501,$A51,'Unos rashoda i izdataka'!K$3:K$501)+SUMIF('Unos rashoda P4'!$A$3:$A$501,$A51,'Unos rashoda P4'!I$3:I$501)</f>
        <v>0</v>
      </c>
      <c r="G51" s="338">
        <f>SUMIF('Unos rashoda i izdataka'!$Q$3:$Q$501,$A51,'Unos rashoda i izdataka'!L$3:L$501)+SUMIF('Unos rashoda P4'!$A$3:$A$501,$A51,'Unos rashoda P4'!J$3:J$501)</f>
        <v>0</v>
      </c>
      <c r="H51" s="315" t="str">
        <f>'OPĆI DIO'!$C$1</f>
        <v>1940 SVEUČILIŠTE U ZAGREBU - UČITELJSKI FAKULTET</v>
      </c>
    </row>
    <row r="52" spans="1:8">
      <c r="A52" s="361">
        <v>63</v>
      </c>
      <c r="B52" s="360" t="s">
        <v>4805</v>
      </c>
      <c r="C52" s="346"/>
      <c r="D52" s="346"/>
      <c r="E52" s="338">
        <f>SUMIF('Unos rashoda i izdataka'!$Q$3:$Q$501,$A52,'Unos rashoda i izdataka'!J$3:J$501)+SUMIF('Unos rashoda P4'!$A$3:$A$501,$A52,'Unos rashoda P4'!H$3:H$501)</f>
        <v>0</v>
      </c>
      <c r="F52" s="338">
        <f>SUMIF('Unos rashoda i izdataka'!$Q$3:$Q$501,$A52,'Unos rashoda i izdataka'!K$3:K$501)+SUMIF('Unos rashoda P4'!$A$3:$A$501,$A52,'Unos rashoda P4'!I$3:I$501)</f>
        <v>0</v>
      </c>
      <c r="G52" s="338">
        <f>SUMIF('Unos rashoda i izdataka'!$Q$3:$Q$501,$A52,'Unos rashoda i izdataka'!L$3:L$501)+SUMIF('Unos rashoda P4'!$A$3:$A$501,$A52,'Unos rashoda P4'!J$3:J$501)</f>
        <v>0</v>
      </c>
      <c r="H52" s="315" t="str">
        <f>'OPĆI DIO'!$C$1</f>
        <v>1940 SVEUČILIŠTE U ZAGREBU - UČITELJSKI FAKULTET</v>
      </c>
    </row>
    <row r="53" spans="1:8" s="344" customFormat="1" ht="27.75" customHeight="1">
      <c r="A53" s="363">
        <v>7</v>
      </c>
      <c r="B53" s="357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1940 SVEUČILIŠTE U ZAGREBU - UČITELJSKI FAKULTET</v>
      </c>
    </row>
    <row r="54" spans="1:8" ht="30">
      <c r="A54" s="361">
        <v>71</v>
      </c>
      <c r="B54" s="360" t="s">
        <v>4807</v>
      </c>
      <c r="C54" s="346"/>
      <c r="D54" s="346"/>
      <c r="E54" s="338">
        <f>SUMIF('Unos rashoda i izdataka'!$Q$3:$Q$501,$A54,'Unos rashoda i izdataka'!J$3:J$501)+SUMIF('Unos rashoda P4'!$A$3:$A$501,$A54,'Unos rashoda P4'!H$3:H$501)</f>
        <v>0</v>
      </c>
      <c r="F54" s="338">
        <f>SUMIF('Unos rashoda i izdataka'!$Q$3:$Q$501,$A54,'Unos rashoda i izdataka'!K$3:K$501)+SUMIF('Unos rashoda P4'!$A$3:$A$501,$A54,'Unos rashoda P4'!I$3:I$501)</f>
        <v>0</v>
      </c>
      <c r="G54" s="338">
        <f>SUMIF('Unos rashoda i izdataka'!$Q$3:$Q$501,$A54,'Unos rashoda i izdataka'!L$3:L$501)+SUMIF('Unos rashoda P4'!$A$3:$A$501,$A54,'Unos rashoda P4'!J$3:J$501)</f>
        <v>0</v>
      </c>
      <c r="H54" s="315" t="str">
        <f>'OPĆI DIO'!$C$1</f>
        <v>1940 SVEUČILIŠTE U ZAGREBU - UČITELJSKI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6" t="s">
        <v>3911</v>
      </c>
      <c r="B1" s="386"/>
      <c r="C1" s="386"/>
      <c r="D1" s="386"/>
      <c r="E1" s="386"/>
      <c r="F1" s="386"/>
      <c r="G1" s="38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1" customFormat="1" ht="28.5" customHeight="1">
      <c r="A5" s="349"/>
      <c r="B5" s="349" t="s">
        <v>3912</v>
      </c>
      <c r="C5" s="350">
        <f t="shared" ref="C5:D5" si="0">+C6+C15+C21+C28+C38+C45+C52+C59+C66+C75</f>
        <v>0</v>
      </c>
      <c r="D5" s="350">
        <f t="shared" si="0"/>
        <v>0</v>
      </c>
      <c r="E5" s="350">
        <f>+E6+E15+E21+E28+E38+E45+E52+E59+E66+E75</f>
        <v>18286390.08560621</v>
      </c>
      <c r="F5" s="350">
        <f t="shared" ref="F5:G5" si="1">+F6+F15+F21+F28+F38+F45+F52+F59+F66+F75</f>
        <v>10300917.034375207</v>
      </c>
      <c r="G5" s="350">
        <f t="shared" si="1"/>
        <v>10698871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2798973</v>
      </c>
      <c r="F6" s="231">
        <f>SUM(F7:F14)</f>
        <v>0</v>
      </c>
      <c r="G6" s="231">
        <f>SUM(G7:G14)</f>
        <v>0</v>
      </c>
      <c r="H6" s="315" t="str">
        <f>'OPĆI DIO'!$C$1</f>
        <v>1940 SVEUČILIŠTE U ZAGREBU - UČITELJSKI FAKULTET</v>
      </c>
    </row>
    <row r="7" spans="1:192" ht="25.5">
      <c r="A7" s="225">
        <v>11</v>
      </c>
      <c r="B7" s="25" t="s">
        <v>3914</v>
      </c>
      <c r="C7" s="345"/>
      <c r="D7" s="345"/>
      <c r="E7" s="345">
        <f>SUMIF('Unos rashoda i izdataka'!$R$3:$R$501,'A.3 RASHODI FUNK'!$A7,'Unos rashoda i izdataka'!J$3:J$501)+SUMIF('Unos rashoda P4'!$T$3:$T$501,'A.3 RASHODI FUNK'!$A7,'Unos rashoda P4'!H$3:H$501)</f>
        <v>0</v>
      </c>
      <c r="F7" s="345">
        <f>SUMIF('Unos rashoda i izdataka'!$R$3:$R$501,'A.3 RASHODI FUNK'!$A7,'Unos rashoda i izdataka'!K$3:K$501)+SUMIF('Unos rashoda P4'!$T$3:$T$501,'A.3 RASHODI FUNK'!$A7,'Unos rashoda P4'!I$3:I$501)</f>
        <v>0</v>
      </c>
      <c r="G7" s="345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1940 SVEUČILIŠTE U ZAGREBU - UČITELJSKI FAKULTET</v>
      </c>
    </row>
    <row r="8" spans="1:192">
      <c r="A8" s="225">
        <v>12</v>
      </c>
      <c r="B8" s="25" t="s">
        <v>3915</v>
      </c>
      <c r="C8" s="345"/>
      <c r="D8" s="345"/>
      <c r="E8" s="345">
        <f>SUMIF('Unos rashoda i izdataka'!$R$3:$R$501,'A.3 RASHODI FUNK'!$A8,'Unos rashoda i izdataka'!J$3:J$501)+SUMIF('Unos rashoda P4'!$T$3:$T$501,'A.3 RASHODI FUNK'!$A8,'Unos rashoda P4'!H$3:H$501)</f>
        <v>0</v>
      </c>
      <c r="F8" s="345">
        <f>SUMIF('Unos rashoda i izdataka'!$R$3:$R$501,'A.3 RASHODI FUNK'!$A8,'Unos rashoda i izdataka'!K$3:K$501)+SUMIF('Unos rashoda P4'!$T$3:$T$501,'A.3 RASHODI FUNK'!$A8,'Unos rashoda P4'!I$3:I$501)</f>
        <v>0</v>
      </c>
      <c r="G8" s="345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1940 SVEUČILIŠTE U ZAGREBU - UČITELJSKI FAKULTET</v>
      </c>
    </row>
    <row r="9" spans="1:192">
      <c r="A9" s="225">
        <v>13</v>
      </c>
      <c r="B9" s="25" t="s">
        <v>3917</v>
      </c>
      <c r="C9" s="345"/>
      <c r="D9" s="345"/>
      <c r="E9" s="345">
        <f>SUMIF('Unos rashoda i izdataka'!$R$3:$R$501,'A.3 RASHODI FUNK'!$A9,'Unos rashoda i izdataka'!J$3:J$501)+SUMIF('Unos rashoda P4'!$T$3:$T$501,'A.3 RASHODI FUNK'!$A9,'Unos rashoda P4'!H$3:H$501)</f>
        <v>0</v>
      </c>
      <c r="F9" s="345">
        <f>SUMIF('Unos rashoda i izdataka'!$R$3:$R$501,'A.3 RASHODI FUNK'!$A9,'Unos rashoda i izdataka'!K$3:K$501)+SUMIF('Unos rashoda P4'!$T$3:$T$501,'A.3 RASHODI FUNK'!$A9,'Unos rashoda P4'!I$3:I$501)</f>
        <v>0</v>
      </c>
      <c r="G9" s="345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1940 SVEUČILIŠTE U ZAGREBU - UČITELJSKI FAKULTET</v>
      </c>
    </row>
    <row r="10" spans="1:192">
      <c r="A10" s="225">
        <v>14</v>
      </c>
      <c r="B10" s="25" t="s">
        <v>3967</v>
      </c>
      <c r="C10" s="345"/>
      <c r="D10" s="345"/>
      <c r="E10" s="345">
        <f>SUMIF('Unos rashoda i izdataka'!$R$3:$R$501,'A.3 RASHODI FUNK'!$A10,'Unos rashoda i izdataka'!J$3:J$501)+SUMIF('Unos rashoda P4'!$T$3:$T$501,'A.3 RASHODI FUNK'!$A10,'Unos rashoda P4'!H$3:H$501)</f>
        <v>0</v>
      </c>
      <c r="F10" s="345">
        <f>SUMIF('Unos rashoda i izdataka'!$R$3:$R$501,'A.3 RASHODI FUNK'!$A10,'Unos rashoda i izdataka'!K$3:K$501)+SUMIF('Unos rashoda P4'!$T$3:$T$501,'A.3 RASHODI FUNK'!$A10,'Unos rashoda P4'!I$3:I$501)</f>
        <v>0</v>
      </c>
      <c r="G10" s="345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1940 SVEUČILIŠTE U ZAGREBU - UČITELJSKI FAKULTET</v>
      </c>
    </row>
    <row r="11" spans="1:192">
      <c r="A11" s="225">
        <v>15</v>
      </c>
      <c r="B11" s="25" t="s">
        <v>3924</v>
      </c>
      <c r="C11" s="345"/>
      <c r="D11" s="345"/>
      <c r="E11" s="345">
        <f>SUMIF('Unos rashoda i izdataka'!$R$3:$R$501,'A.3 RASHODI FUNK'!$A11,'Unos rashoda i izdataka'!J$3:J$501)+SUMIF('Unos rashoda P4'!$T$3:$T$501,'A.3 RASHODI FUNK'!$A11,'Unos rashoda P4'!H$3:H$501)</f>
        <v>2798973</v>
      </c>
      <c r="F11" s="345">
        <f>SUMIF('Unos rashoda i izdataka'!$R$3:$R$501,'A.3 RASHODI FUNK'!$A11,'Unos rashoda i izdataka'!K$3:K$501)+SUMIF('Unos rashoda P4'!$T$3:$T$501,'A.3 RASHODI FUNK'!$A11,'Unos rashoda P4'!I$3:I$501)</f>
        <v>0</v>
      </c>
      <c r="G11" s="345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1940 SVEUČILIŠTE U ZAGREBU - UČITELJSKI FAKULTET</v>
      </c>
    </row>
    <row r="12" spans="1:192">
      <c r="A12" s="225">
        <v>16</v>
      </c>
      <c r="B12" s="25" t="s">
        <v>3968</v>
      </c>
      <c r="C12" s="345"/>
      <c r="D12" s="345"/>
      <c r="E12" s="345">
        <f>SUMIF('Unos rashoda i izdataka'!$R$3:$R$501,'A.3 RASHODI FUNK'!$A12,'Unos rashoda i izdataka'!J$3:J$501)+SUMIF('Unos rashoda P4'!$T$3:$T$501,'A.3 RASHODI FUNK'!$A12,'Unos rashoda P4'!H$3:H$501)</f>
        <v>0</v>
      </c>
      <c r="F12" s="345">
        <f>SUMIF('Unos rashoda i izdataka'!$R$3:$R$501,'A.3 RASHODI FUNK'!$A12,'Unos rashoda i izdataka'!K$3:K$501)+SUMIF('Unos rashoda P4'!$T$3:$T$501,'A.3 RASHODI FUNK'!$A12,'Unos rashoda P4'!I$3:I$501)</f>
        <v>0</v>
      </c>
      <c r="G12" s="345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1940 SVEUČILIŠTE U ZAGREBU - UČITELJSKI FAKULTET</v>
      </c>
    </row>
    <row r="13" spans="1:192">
      <c r="A13" s="225">
        <v>17</v>
      </c>
      <c r="B13" s="25" t="s">
        <v>3969</v>
      </c>
      <c r="C13" s="345"/>
      <c r="D13" s="345"/>
      <c r="E13" s="345">
        <f>SUMIF('Unos rashoda i izdataka'!$R$3:$R$501,'A.3 RASHODI FUNK'!$A13,'Unos rashoda i izdataka'!J$3:J$501)+SUMIF('Unos rashoda P4'!$T$3:$T$501,'A.3 RASHODI FUNK'!$A13,'Unos rashoda P4'!H$3:H$501)</f>
        <v>0</v>
      </c>
      <c r="F13" s="345">
        <f>SUMIF('Unos rashoda i izdataka'!$R$3:$R$501,'A.3 RASHODI FUNK'!$A13,'Unos rashoda i izdataka'!K$3:K$501)+SUMIF('Unos rashoda P4'!$T$3:$T$501,'A.3 RASHODI FUNK'!$A13,'Unos rashoda P4'!I$3:I$501)</f>
        <v>0</v>
      </c>
      <c r="G13" s="345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1940 SVEUČILIŠTE U ZAGREBU - UČITELJSKI FAKULTET</v>
      </c>
    </row>
    <row r="14" spans="1:192" ht="25.5">
      <c r="A14" s="225">
        <v>18</v>
      </c>
      <c r="B14" s="25" t="s">
        <v>3936</v>
      </c>
      <c r="C14" s="345"/>
      <c r="D14" s="345"/>
      <c r="E14" s="345">
        <f>SUMIF('Unos rashoda i izdataka'!$R$3:$R$501,'A.3 RASHODI FUNK'!$A14,'Unos rashoda i izdataka'!J$3:J$501)+SUMIF('Unos rashoda P4'!$T$3:$T$501,'A.3 RASHODI FUNK'!$A14,'Unos rashoda P4'!H$3:H$501)</f>
        <v>0</v>
      </c>
      <c r="F14" s="345">
        <f>SUMIF('Unos rashoda i izdataka'!$R$3:$R$501,'A.3 RASHODI FUNK'!$A14,'Unos rashoda i izdataka'!K$3:K$501)+SUMIF('Unos rashoda P4'!$T$3:$T$501,'A.3 RASHODI FUNK'!$A14,'Unos rashoda P4'!I$3:I$501)</f>
        <v>0</v>
      </c>
      <c r="G14" s="345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1940 SVEUČILIŠTE U ZAGREBU - UČITELJSKI FAKULTET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1940 SVEUČILIŠTE U ZAGREBU - UČITELJSKI FAKULTET</v>
      </c>
    </row>
    <row r="16" spans="1:192">
      <c r="A16" s="225">
        <v>21</v>
      </c>
      <c r="B16" s="25" t="s">
        <v>3971</v>
      </c>
      <c r="C16" s="345"/>
      <c r="D16" s="345"/>
      <c r="E16" s="345">
        <f>SUMIF('Unos rashoda i izdataka'!$R$3:$R$501,'A.3 RASHODI FUNK'!$A16,'Unos rashoda i izdataka'!J$3:J$501)+SUMIF('Unos rashoda P4'!$T$3:$T$501,'A.3 RASHODI FUNK'!$A16,'Unos rashoda P4'!H$3:H$501)</f>
        <v>0</v>
      </c>
      <c r="F16" s="345">
        <f>SUMIF('Unos rashoda i izdataka'!$R$3:$R$501,'A.3 RASHODI FUNK'!$A16,'Unos rashoda i izdataka'!K$3:K$501)+SUMIF('Unos rashoda P4'!$T$3:$T$501,'A.3 RASHODI FUNK'!$A16,'Unos rashoda P4'!I$3:I$501)</f>
        <v>0</v>
      </c>
      <c r="G16" s="345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1940 SVEUČILIŠTE U ZAGREBU - UČITELJSKI FAKULTET</v>
      </c>
    </row>
    <row r="17" spans="1:8">
      <c r="A17" s="225">
        <v>22</v>
      </c>
      <c r="B17" s="25" t="s">
        <v>3972</v>
      </c>
      <c r="C17" s="345"/>
      <c r="D17" s="345"/>
      <c r="E17" s="345">
        <f>SUMIF('Unos rashoda i izdataka'!$R$3:$R$501,'A.3 RASHODI FUNK'!$A17,'Unos rashoda i izdataka'!J$3:J$501)+SUMIF('Unos rashoda P4'!$T$3:$T$501,'A.3 RASHODI FUNK'!$A17,'Unos rashoda P4'!H$3:H$501)</f>
        <v>0</v>
      </c>
      <c r="F17" s="345">
        <f>SUMIF('Unos rashoda i izdataka'!$R$3:$R$501,'A.3 RASHODI FUNK'!$A17,'Unos rashoda i izdataka'!K$3:K$501)+SUMIF('Unos rashoda P4'!$T$3:$T$501,'A.3 RASHODI FUNK'!$A17,'Unos rashoda P4'!I$3:I$501)</f>
        <v>0</v>
      </c>
      <c r="G17" s="345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1940 SVEUČILIŠTE U ZAGREBU - UČITELJSKI FAKULTET</v>
      </c>
    </row>
    <row r="18" spans="1:8">
      <c r="A18" s="225">
        <v>23</v>
      </c>
      <c r="B18" s="25" t="s">
        <v>3973</v>
      </c>
      <c r="C18" s="345"/>
      <c r="D18" s="345"/>
      <c r="E18" s="345">
        <f>SUMIF('Unos rashoda i izdataka'!$R$3:$R$501,'A.3 RASHODI FUNK'!$A18,'Unos rashoda i izdataka'!J$3:J$501)+SUMIF('Unos rashoda P4'!$T$3:$T$501,'A.3 RASHODI FUNK'!$A18,'Unos rashoda P4'!H$3:H$501)</f>
        <v>0</v>
      </c>
      <c r="F18" s="345">
        <f>SUMIF('Unos rashoda i izdataka'!$R$3:$R$501,'A.3 RASHODI FUNK'!$A18,'Unos rashoda i izdataka'!K$3:K$501)+SUMIF('Unos rashoda P4'!$T$3:$T$501,'A.3 RASHODI FUNK'!$A18,'Unos rashoda P4'!I$3:I$501)</f>
        <v>0</v>
      </c>
      <c r="G18" s="345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1940 SVEUČILIŠTE U ZAGREBU - UČITELJSKI FAKULTET</v>
      </c>
    </row>
    <row r="19" spans="1:8">
      <c r="A19" s="225">
        <v>24</v>
      </c>
      <c r="B19" s="25" t="s">
        <v>3974</v>
      </c>
      <c r="C19" s="345"/>
      <c r="D19" s="345"/>
      <c r="E19" s="345">
        <f>SUMIF('Unos rashoda i izdataka'!$R$3:$R$501,'A.3 RASHODI FUNK'!$A19,'Unos rashoda i izdataka'!J$3:J$501)+SUMIF('Unos rashoda P4'!$T$3:$T$501,'A.3 RASHODI FUNK'!$A19,'Unos rashoda P4'!H$3:H$501)</f>
        <v>0</v>
      </c>
      <c r="F19" s="345">
        <f>SUMIF('Unos rashoda i izdataka'!$R$3:$R$501,'A.3 RASHODI FUNK'!$A19,'Unos rashoda i izdataka'!K$3:K$501)+SUMIF('Unos rashoda P4'!$T$3:$T$501,'A.3 RASHODI FUNK'!$A19,'Unos rashoda P4'!I$3:I$501)</f>
        <v>0</v>
      </c>
      <c r="G19" s="345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1940 SVEUČILIŠTE U ZAGREBU - UČITELJSKI FAKULTET</v>
      </c>
    </row>
    <row r="20" spans="1:8">
      <c r="A20" s="225">
        <v>25</v>
      </c>
      <c r="B20" s="25" t="s">
        <v>3975</v>
      </c>
      <c r="C20" s="345"/>
      <c r="D20" s="345"/>
      <c r="E20" s="345">
        <f>SUMIF('Unos rashoda i izdataka'!$R$3:$R$501,'A.3 RASHODI FUNK'!$A20,'Unos rashoda i izdataka'!J$3:J$501)+SUMIF('Unos rashoda P4'!$T$3:$T$501,'A.3 RASHODI FUNK'!$A20,'Unos rashoda P4'!H$3:H$501)</f>
        <v>0</v>
      </c>
      <c r="F20" s="345">
        <f>SUMIF('Unos rashoda i izdataka'!$R$3:$R$501,'A.3 RASHODI FUNK'!$A20,'Unos rashoda i izdataka'!K$3:K$501)+SUMIF('Unos rashoda P4'!$T$3:$T$501,'A.3 RASHODI FUNK'!$A20,'Unos rashoda P4'!I$3:I$501)</f>
        <v>0</v>
      </c>
      <c r="G20" s="345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1940 SVEUČILIŠTE U ZAGREBU - UČITELJSKI FAKULTET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1940 SVEUČILIŠTE U ZAGREBU - UČITELJSKI FAKULTET</v>
      </c>
    </row>
    <row r="22" spans="1:8">
      <c r="A22" s="225">
        <v>31</v>
      </c>
      <c r="B22" s="25" t="s">
        <v>3977</v>
      </c>
      <c r="C22" s="345"/>
      <c r="D22" s="345"/>
      <c r="E22" s="345">
        <f>SUMIF('Unos rashoda i izdataka'!$R$3:$R$501,'A.3 RASHODI FUNK'!$A22,'Unos rashoda i izdataka'!J$3:J$501)+SUMIF('Unos rashoda P4'!$T$3:$T$501,'A.3 RASHODI FUNK'!$A22,'Unos rashoda P4'!H$3:H$501)</f>
        <v>0</v>
      </c>
      <c r="F22" s="345">
        <f>SUMIF('Unos rashoda i izdataka'!$R$3:$R$501,'A.3 RASHODI FUNK'!$A22,'Unos rashoda i izdataka'!K$3:K$501)+SUMIF('Unos rashoda P4'!$T$3:$T$501,'A.3 RASHODI FUNK'!$A22,'Unos rashoda P4'!I$3:I$501)</f>
        <v>0</v>
      </c>
      <c r="G22" s="345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1940 SVEUČILIŠTE U ZAGREBU - UČITELJSKI FAKULTET</v>
      </c>
    </row>
    <row r="23" spans="1:8">
      <c r="A23" s="225">
        <v>32</v>
      </c>
      <c r="B23" s="25" t="s">
        <v>3978</v>
      </c>
      <c r="C23" s="345"/>
      <c r="D23" s="345"/>
      <c r="E23" s="345">
        <f>SUMIF('Unos rashoda i izdataka'!$R$3:$R$501,'A.3 RASHODI FUNK'!$A23,'Unos rashoda i izdataka'!J$3:J$501)+SUMIF('Unos rashoda P4'!$T$3:$T$501,'A.3 RASHODI FUNK'!$A23,'Unos rashoda P4'!H$3:H$501)</f>
        <v>0</v>
      </c>
      <c r="F23" s="345">
        <f>SUMIF('Unos rashoda i izdataka'!$R$3:$R$501,'A.3 RASHODI FUNK'!$A23,'Unos rashoda i izdataka'!K$3:K$501)+SUMIF('Unos rashoda P4'!$T$3:$T$501,'A.3 RASHODI FUNK'!$A23,'Unos rashoda P4'!I$3:I$501)</f>
        <v>0</v>
      </c>
      <c r="G23" s="345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1940 SVEUČILIŠTE U ZAGREBU - UČITELJSKI FAKULTET</v>
      </c>
    </row>
    <row r="24" spans="1:8">
      <c r="A24" s="225">
        <v>33</v>
      </c>
      <c r="B24" s="25" t="s">
        <v>3979</v>
      </c>
      <c r="C24" s="345"/>
      <c r="D24" s="345"/>
      <c r="E24" s="345">
        <f>SUMIF('Unos rashoda i izdataka'!$R$3:$R$501,'A.3 RASHODI FUNK'!$A24,'Unos rashoda i izdataka'!J$3:J$501)+SUMIF('Unos rashoda P4'!$T$3:$T$501,'A.3 RASHODI FUNK'!$A24,'Unos rashoda P4'!H$3:H$501)</f>
        <v>0</v>
      </c>
      <c r="F24" s="345">
        <f>SUMIF('Unos rashoda i izdataka'!$R$3:$R$501,'A.3 RASHODI FUNK'!$A24,'Unos rashoda i izdataka'!K$3:K$501)+SUMIF('Unos rashoda P4'!$T$3:$T$501,'A.3 RASHODI FUNK'!$A24,'Unos rashoda P4'!I$3:I$501)</f>
        <v>0</v>
      </c>
      <c r="G24" s="345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1940 SVEUČILIŠTE U ZAGREBU - UČITELJSKI FAKULTET</v>
      </c>
    </row>
    <row r="25" spans="1:8">
      <c r="A25" s="225">
        <v>34</v>
      </c>
      <c r="B25" s="25" t="s">
        <v>3980</v>
      </c>
      <c r="C25" s="345"/>
      <c r="D25" s="345"/>
      <c r="E25" s="345">
        <f>SUMIF('Unos rashoda i izdataka'!$R$3:$R$501,'A.3 RASHODI FUNK'!$A25,'Unos rashoda i izdataka'!J$3:J$501)+SUMIF('Unos rashoda P4'!$T$3:$T$501,'A.3 RASHODI FUNK'!$A25,'Unos rashoda P4'!H$3:H$501)</f>
        <v>0</v>
      </c>
      <c r="F25" s="345">
        <f>SUMIF('Unos rashoda i izdataka'!$R$3:$R$501,'A.3 RASHODI FUNK'!$A25,'Unos rashoda i izdataka'!K$3:K$501)+SUMIF('Unos rashoda P4'!$T$3:$T$501,'A.3 RASHODI FUNK'!$A25,'Unos rashoda P4'!I$3:I$501)</f>
        <v>0</v>
      </c>
      <c r="G25" s="345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1940 SVEUČILIŠTE U ZAGREBU - UČITELJSKI FAKULTET</v>
      </c>
    </row>
    <row r="26" spans="1:8">
      <c r="A26" s="225">
        <v>35</v>
      </c>
      <c r="B26" s="25" t="s">
        <v>3981</v>
      </c>
      <c r="C26" s="345"/>
      <c r="D26" s="345"/>
      <c r="E26" s="345">
        <f>SUMIF('Unos rashoda i izdataka'!$R$3:$R$501,'A.3 RASHODI FUNK'!$A26,'Unos rashoda i izdataka'!J$3:J$501)+SUMIF('Unos rashoda P4'!$T$3:$T$501,'A.3 RASHODI FUNK'!$A26,'Unos rashoda P4'!H$3:H$501)</f>
        <v>0</v>
      </c>
      <c r="F26" s="345">
        <f>SUMIF('Unos rashoda i izdataka'!$R$3:$R$501,'A.3 RASHODI FUNK'!$A26,'Unos rashoda i izdataka'!K$3:K$501)+SUMIF('Unos rashoda P4'!$T$3:$T$501,'A.3 RASHODI FUNK'!$A26,'Unos rashoda P4'!I$3:I$501)</f>
        <v>0</v>
      </c>
      <c r="G26" s="345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1940 SVEUČILIŠTE U ZAGREBU - UČITELJSKI FAKULTET</v>
      </c>
    </row>
    <row r="27" spans="1:8" ht="25.5">
      <c r="A27" s="225">
        <v>36</v>
      </c>
      <c r="B27" s="25" t="s">
        <v>3982</v>
      </c>
      <c r="C27" s="345"/>
      <c r="D27" s="345"/>
      <c r="E27" s="345">
        <f>SUMIF('Unos rashoda i izdataka'!$R$3:$R$501,'A.3 RASHODI FUNK'!$A27,'Unos rashoda i izdataka'!J$3:J$501)+SUMIF('Unos rashoda P4'!$T$3:$T$501,'A.3 RASHODI FUNK'!$A27,'Unos rashoda P4'!H$3:H$501)</f>
        <v>0</v>
      </c>
      <c r="F27" s="345">
        <f>SUMIF('Unos rashoda i izdataka'!$R$3:$R$501,'A.3 RASHODI FUNK'!$A27,'Unos rashoda i izdataka'!K$3:K$501)+SUMIF('Unos rashoda P4'!$T$3:$T$501,'A.3 RASHODI FUNK'!$A27,'Unos rashoda P4'!I$3:I$501)</f>
        <v>0</v>
      </c>
      <c r="G27" s="345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1940 SVEUČILIŠTE U ZAGREBU - UČITELJSKI FAKULTET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1940 SVEUČILIŠTE U ZAGREBU - UČITELJSKI FAKULTET</v>
      </c>
    </row>
    <row r="29" spans="1:8">
      <c r="A29" s="225">
        <v>41</v>
      </c>
      <c r="B29" s="25" t="s">
        <v>3984</v>
      </c>
      <c r="C29" s="345"/>
      <c r="D29" s="345"/>
      <c r="E29" s="345">
        <f>SUMIF('Unos rashoda i izdataka'!$R$3:$R$501,'A.3 RASHODI FUNK'!$A29,'Unos rashoda i izdataka'!J$3:J$501)+SUMIF('Unos rashoda P4'!$T$3:$T$501,'A.3 RASHODI FUNK'!$A29,'Unos rashoda P4'!H$3:H$501)</f>
        <v>0</v>
      </c>
      <c r="F29" s="345">
        <f>SUMIF('Unos rashoda i izdataka'!$R$3:$R$501,'A.3 RASHODI FUNK'!$A29,'Unos rashoda i izdataka'!K$3:K$501)+SUMIF('Unos rashoda P4'!$T$3:$T$501,'A.3 RASHODI FUNK'!$A29,'Unos rashoda P4'!I$3:I$501)</f>
        <v>0</v>
      </c>
      <c r="G29" s="345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1940 SVEUČILIŠTE U ZAGREBU - UČITELJSKI FAKULTET</v>
      </c>
    </row>
    <row r="30" spans="1:8">
      <c r="A30" s="225">
        <v>42</v>
      </c>
      <c r="B30" s="25" t="s">
        <v>3985</v>
      </c>
      <c r="C30" s="345"/>
      <c r="D30" s="345"/>
      <c r="E30" s="345">
        <f>SUMIF('Unos rashoda i izdataka'!$R$3:$R$501,'A.3 RASHODI FUNK'!$A30,'Unos rashoda i izdataka'!J$3:J$501)+SUMIF('Unos rashoda P4'!$T$3:$T$501,'A.3 RASHODI FUNK'!$A30,'Unos rashoda P4'!H$3:H$501)</f>
        <v>0</v>
      </c>
      <c r="F30" s="345">
        <f>SUMIF('Unos rashoda i izdataka'!$R$3:$R$501,'A.3 RASHODI FUNK'!$A30,'Unos rashoda i izdataka'!K$3:K$501)+SUMIF('Unos rashoda P4'!$T$3:$T$501,'A.3 RASHODI FUNK'!$A30,'Unos rashoda P4'!I$3:I$501)</f>
        <v>0</v>
      </c>
      <c r="G30" s="345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1940 SVEUČILIŠTE U ZAGREBU - UČITELJSKI FAKULTET</v>
      </c>
    </row>
    <row r="31" spans="1:8">
      <c r="A31" s="225">
        <v>43</v>
      </c>
      <c r="B31" s="25" t="s">
        <v>3986</v>
      </c>
      <c r="C31" s="345"/>
      <c r="D31" s="345"/>
      <c r="E31" s="345">
        <f>SUMIF('Unos rashoda i izdataka'!$R$3:$R$501,'A.3 RASHODI FUNK'!$A31,'Unos rashoda i izdataka'!J$3:J$501)+SUMIF('Unos rashoda P4'!$T$3:$T$501,'A.3 RASHODI FUNK'!$A31,'Unos rashoda P4'!H$3:H$501)</f>
        <v>0</v>
      </c>
      <c r="F31" s="345">
        <f>SUMIF('Unos rashoda i izdataka'!$R$3:$R$501,'A.3 RASHODI FUNK'!$A31,'Unos rashoda i izdataka'!K$3:K$501)+SUMIF('Unos rashoda P4'!$T$3:$T$501,'A.3 RASHODI FUNK'!$A31,'Unos rashoda P4'!I$3:I$501)</f>
        <v>0</v>
      </c>
      <c r="G31" s="345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1940 SVEUČILIŠTE U ZAGREBU - UČITELJSKI FAKULTET</v>
      </c>
    </row>
    <row r="32" spans="1:8">
      <c r="A32" s="225">
        <v>44</v>
      </c>
      <c r="B32" s="25" t="s">
        <v>3987</v>
      </c>
      <c r="C32" s="345"/>
      <c r="D32" s="345"/>
      <c r="E32" s="345">
        <f>SUMIF('Unos rashoda i izdataka'!$R$3:$R$501,'A.3 RASHODI FUNK'!$A32,'Unos rashoda i izdataka'!J$3:J$501)+SUMIF('Unos rashoda P4'!$T$3:$T$501,'A.3 RASHODI FUNK'!$A32,'Unos rashoda P4'!H$3:H$501)</f>
        <v>0</v>
      </c>
      <c r="F32" s="345">
        <f>SUMIF('Unos rashoda i izdataka'!$R$3:$R$501,'A.3 RASHODI FUNK'!$A32,'Unos rashoda i izdataka'!K$3:K$501)+SUMIF('Unos rashoda P4'!$T$3:$T$501,'A.3 RASHODI FUNK'!$A32,'Unos rashoda P4'!I$3:I$501)</f>
        <v>0</v>
      </c>
      <c r="G32" s="345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1940 SVEUČILIŠTE U ZAGREBU - UČITELJSKI FAKULTET</v>
      </c>
    </row>
    <row r="33" spans="1:8">
      <c r="A33" s="225">
        <v>45</v>
      </c>
      <c r="B33" s="25" t="s">
        <v>3988</v>
      </c>
      <c r="C33" s="345"/>
      <c r="D33" s="345"/>
      <c r="E33" s="345">
        <f>SUMIF('Unos rashoda i izdataka'!$R$3:$R$501,'A.3 RASHODI FUNK'!$A33,'Unos rashoda i izdataka'!J$3:J$501)+SUMIF('Unos rashoda P4'!$T$3:$T$501,'A.3 RASHODI FUNK'!$A33,'Unos rashoda P4'!H$3:H$501)</f>
        <v>0</v>
      </c>
      <c r="F33" s="345">
        <f>SUMIF('Unos rashoda i izdataka'!$R$3:$R$501,'A.3 RASHODI FUNK'!$A33,'Unos rashoda i izdataka'!K$3:K$501)+SUMIF('Unos rashoda P4'!$T$3:$T$501,'A.3 RASHODI FUNK'!$A33,'Unos rashoda P4'!I$3:I$501)</f>
        <v>0</v>
      </c>
      <c r="G33" s="345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1940 SVEUČILIŠTE U ZAGREBU - UČITELJSKI FAKULTET</v>
      </c>
    </row>
    <row r="34" spans="1:8">
      <c r="A34" s="225">
        <v>46</v>
      </c>
      <c r="B34" s="25" t="s">
        <v>3946</v>
      </c>
      <c r="C34" s="345"/>
      <c r="D34" s="345"/>
      <c r="E34" s="345">
        <f>SUMIF('Unos rashoda i izdataka'!$R$3:$R$501,'A.3 RASHODI FUNK'!$A34,'Unos rashoda i izdataka'!J$3:J$501)+SUMIF('Unos rashoda P4'!$T$3:$T$501,'A.3 RASHODI FUNK'!$A34,'Unos rashoda P4'!H$3:H$501)</f>
        <v>0</v>
      </c>
      <c r="F34" s="345">
        <f>SUMIF('Unos rashoda i izdataka'!$R$3:$R$501,'A.3 RASHODI FUNK'!$A34,'Unos rashoda i izdataka'!K$3:K$501)+SUMIF('Unos rashoda P4'!$T$3:$T$501,'A.3 RASHODI FUNK'!$A34,'Unos rashoda P4'!I$3:I$501)</f>
        <v>0</v>
      </c>
      <c r="G34" s="345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1940 SVEUČILIŠTE U ZAGREBU - UČITELJSKI FAKULTET</v>
      </c>
    </row>
    <row r="35" spans="1:8">
      <c r="A35" s="225">
        <v>47</v>
      </c>
      <c r="B35" s="25" t="s">
        <v>3989</v>
      </c>
      <c r="C35" s="345"/>
      <c r="D35" s="345"/>
      <c r="E35" s="345">
        <f>SUMIF('Unos rashoda i izdataka'!$R$3:$R$501,'A.3 RASHODI FUNK'!$A35,'Unos rashoda i izdataka'!J$3:J$501)+SUMIF('Unos rashoda P4'!$T$3:$T$501,'A.3 RASHODI FUNK'!$A35,'Unos rashoda P4'!H$3:H$501)</f>
        <v>0</v>
      </c>
      <c r="F35" s="345">
        <f>SUMIF('Unos rashoda i izdataka'!$R$3:$R$501,'A.3 RASHODI FUNK'!$A35,'Unos rashoda i izdataka'!K$3:K$501)+SUMIF('Unos rashoda P4'!$T$3:$T$501,'A.3 RASHODI FUNK'!$A35,'Unos rashoda P4'!I$3:I$501)</f>
        <v>0</v>
      </c>
      <c r="G35" s="345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1940 SVEUČILIŠTE U ZAGREBU - UČITELJSKI FAKULTET</v>
      </c>
    </row>
    <row r="36" spans="1:8">
      <c r="A36" s="225">
        <v>48</v>
      </c>
      <c r="B36" s="25" t="s">
        <v>3990</v>
      </c>
      <c r="C36" s="345"/>
      <c r="D36" s="345"/>
      <c r="E36" s="345">
        <f>SUMIF('Unos rashoda i izdataka'!$R$3:$R$501,'A.3 RASHODI FUNK'!$A36,'Unos rashoda i izdataka'!J$3:J$501)+SUMIF('Unos rashoda P4'!$T$3:$T$501,'A.3 RASHODI FUNK'!$A36,'Unos rashoda P4'!H$3:H$501)</f>
        <v>0</v>
      </c>
      <c r="F36" s="345">
        <f>SUMIF('Unos rashoda i izdataka'!$R$3:$R$501,'A.3 RASHODI FUNK'!$A36,'Unos rashoda i izdataka'!K$3:K$501)+SUMIF('Unos rashoda P4'!$T$3:$T$501,'A.3 RASHODI FUNK'!$A36,'Unos rashoda P4'!I$3:I$501)</f>
        <v>0</v>
      </c>
      <c r="G36" s="345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1940 SVEUČILIŠTE U ZAGREBU - UČITELJSKI FAKULTET</v>
      </c>
    </row>
    <row r="37" spans="1:8">
      <c r="A37" s="225">
        <v>49</v>
      </c>
      <c r="B37" s="25" t="s">
        <v>3991</v>
      </c>
      <c r="C37" s="345"/>
      <c r="D37" s="345"/>
      <c r="E37" s="345">
        <f>SUMIF('Unos rashoda i izdataka'!$R$3:$R$501,'A.3 RASHODI FUNK'!$A37,'Unos rashoda i izdataka'!J$3:J$501)+SUMIF('Unos rashoda P4'!$T$3:$T$501,'A.3 RASHODI FUNK'!$A37,'Unos rashoda P4'!H$3:H$501)</f>
        <v>0</v>
      </c>
      <c r="F37" s="345">
        <f>SUMIF('Unos rashoda i izdataka'!$R$3:$R$501,'A.3 RASHODI FUNK'!$A37,'Unos rashoda i izdataka'!K$3:K$501)+SUMIF('Unos rashoda P4'!$T$3:$T$501,'A.3 RASHODI FUNK'!$A37,'Unos rashoda P4'!I$3:I$501)</f>
        <v>0</v>
      </c>
      <c r="G37" s="345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1940 SVEUČILIŠTE U ZAGREBU - UČITELJSKI FAKULTET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1940 SVEUČILIŠTE U ZAGREBU - UČITELJSKI FAKULTET</v>
      </c>
    </row>
    <row r="39" spans="1:8">
      <c r="A39" s="225">
        <v>51</v>
      </c>
      <c r="B39" s="25" t="s">
        <v>3993</v>
      </c>
      <c r="C39" s="345"/>
      <c r="D39" s="345"/>
      <c r="E39" s="345">
        <f>SUMIF('Unos rashoda i izdataka'!$R$3:$R$501,'A.3 RASHODI FUNK'!$A39,'Unos rashoda i izdataka'!J$3:J$501)+SUMIF('Unos rashoda P4'!$T$3:$T$501,'A.3 RASHODI FUNK'!$A39,'Unos rashoda P4'!H$3:H$501)</f>
        <v>0</v>
      </c>
      <c r="F39" s="345">
        <f>SUMIF('Unos rashoda i izdataka'!$R$3:$R$501,'A.3 RASHODI FUNK'!$A39,'Unos rashoda i izdataka'!K$3:K$501)+SUMIF('Unos rashoda P4'!$T$3:$T$501,'A.3 RASHODI FUNK'!$A39,'Unos rashoda P4'!I$3:I$501)</f>
        <v>0</v>
      </c>
      <c r="G39" s="345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1940 SVEUČILIŠTE U ZAGREBU - UČITELJSKI FAKULTET</v>
      </c>
    </row>
    <row r="40" spans="1:8">
      <c r="A40" s="225">
        <v>52</v>
      </c>
      <c r="B40" s="25" t="s">
        <v>3994</v>
      </c>
      <c r="C40" s="345"/>
      <c r="D40" s="345"/>
      <c r="E40" s="345">
        <f>SUMIF('Unos rashoda i izdataka'!$R$3:$R$501,'A.3 RASHODI FUNK'!$A40,'Unos rashoda i izdataka'!J$3:J$501)+SUMIF('Unos rashoda P4'!$T$3:$T$501,'A.3 RASHODI FUNK'!$A40,'Unos rashoda P4'!H$3:H$501)</f>
        <v>0</v>
      </c>
      <c r="F40" s="345">
        <f>SUMIF('Unos rashoda i izdataka'!$R$3:$R$501,'A.3 RASHODI FUNK'!$A40,'Unos rashoda i izdataka'!K$3:K$501)+SUMIF('Unos rashoda P4'!$T$3:$T$501,'A.3 RASHODI FUNK'!$A40,'Unos rashoda P4'!I$3:I$501)</f>
        <v>0</v>
      </c>
      <c r="G40" s="345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1940 SVEUČILIŠTE U ZAGREBU - UČITELJSKI FAKULTET</v>
      </c>
    </row>
    <row r="41" spans="1:8">
      <c r="A41" s="225">
        <v>53</v>
      </c>
      <c r="B41" s="25" t="s">
        <v>3995</v>
      </c>
      <c r="C41" s="345"/>
      <c r="D41" s="345"/>
      <c r="E41" s="345">
        <f>SUMIF('Unos rashoda i izdataka'!$R$3:$R$501,'A.3 RASHODI FUNK'!$A41,'Unos rashoda i izdataka'!J$3:J$501)+SUMIF('Unos rashoda P4'!$T$3:$T$501,'A.3 RASHODI FUNK'!$A41,'Unos rashoda P4'!H$3:H$501)</f>
        <v>0</v>
      </c>
      <c r="F41" s="345">
        <f>SUMIF('Unos rashoda i izdataka'!$R$3:$R$501,'A.3 RASHODI FUNK'!$A41,'Unos rashoda i izdataka'!K$3:K$501)+SUMIF('Unos rashoda P4'!$T$3:$T$501,'A.3 RASHODI FUNK'!$A41,'Unos rashoda P4'!I$3:I$501)</f>
        <v>0</v>
      </c>
      <c r="G41" s="345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1940 SVEUČILIŠTE U ZAGREBU - UČITELJSKI FAKULTET</v>
      </c>
    </row>
    <row r="42" spans="1:8">
      <c r="A42" s="225">
        <v>54</v>
      </c>
      <c r="B42" s="25" t="s">
        <v>3996</v>
      </c>
      <c r="C42" s="345"/>
      <c r="D42" s="345"/>
      <c r="E42" s="345">
        <f>SUMIF('Unos rashoda i izdataka'!$R$3:$R$501,'A.3 RASHODI FUNK'!$A42,'Unos rashoda i izdataka'!J$3:J$501)+SUMIF('Unos rashoda P4'!$T$3:$T$501,'A.3 RASHODI FUNK'!$A42,'Unos rashoda P4'!H$3:H$501)</f>
        <v>0</v>
      </c>
      <c r="F42" s="345">
        <f>SUMIF('Unos rashoda i izdataka'!$R$3:$R$501,'A.3 RASHODI FUNK'!$A42,'Unos rashoda i izdataka'!K$3:K$501)+SUMIF('Unos rashoda P4'!$T$3:$T$501,'A.3 RASHODI FUNK'!$A42,'Unos rashoda P4'!I$3:I$501)</f>
        <v>0</v>
      </c>
      <c r="G42" s="345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1940 SVEUČILIŠTE U ZAGREBU - UČITELJSKI FAKULTET</v>
      </c>
    </row>
    <row r="43" spans="1:8">
      <c r="A43" s="225">
        <v>55</v>
      </c>
      <c r="B43" s="25" t="s">
        <v>3997</v>
      </c>
      <c r="C43" s="345"/>
      <c r="D43" s="345"/>
      <c r="E43" s="345">
        <f>SUMIF('Unos rashoda i izdataka'!$R$3:$R$501,'A.3 RASHODI FUNK'!$A43,'Unos rashoda i izdataka'!J$3:J$501)+SUMIF('Unos rashoda P4'!$T$3:$T$501,'A.3 RASHODI FUNK'!$A43,'Unos rashoda P4'!H$3:H$501)</f>
        <v>0</v>
      </c>
      <c r="F43" s="345">
        <f>SUMIF('Unos rashoda i izdataka'!$R$3:$R$501,'A.3 RASHODI FUNK'!$A43,'Unos rashoda i izdataka'!K$3:K$501)+SUMIF('Unos rashoda P4'!$T$3:$T$501,'A.3 RASHODI FUNK'!$A43,'Unos rashoda P4'!I$3:I$501)</f>
        <v>0</v>
      </c>
      <c r="G43" s="345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1940 SVEUČILIŠTE U ZAGREBU - UČITELJSKI FAKULTET</v>
      </c>
    </row>
    <row r="44" spans="1:8" ht="25.5">
      <c r="A44" s="225">
        <v>56</v>
      </c>
      <c r="B44" s="25" t="s">
        <v>3998</v>
      </c>
      <c r="C44" s="345"/>
      <c r="D44" s="345"/>
      <c r="E44" s="345">
        <f>SUMIF('Unos rashoda i izdataka'!$R$3:$R$501,'A.3 RASHODI FUNK'!$A44,'Unos rashoda i izdataka'!J$3:J$501)+SUMIF('Unos rashoda P4'!$T$3:$T$501,'A.3 RASHODI FUNK'!$A44,'Unos rashoda P4'!H$3:H$501)</f>
        <v>0</v>
      </c>
      <c r="F44" s="345">
        <f>SUMIF('Unos rashoda i izdataka'!$R$3:$R$501,'A.3 RASHODI FUNK'!$A44,'Unos rashoda i izdataka'!K$3:K$501)+SUMIF('Unos rashoda P4'!$T$3:$T$501,'A.3 RASHODI FUNK'!$A44,'Unos rashoda P4'!I$3:I$501)</f>
        <v>0</v>
      </c>
      <c r="G44" s="345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1940 SVEUČILIŠTE U ZAGREBU - UČITELJSKI FAKULTET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1940 SVEUČILIŠTE U ZAGREBU - UČITELJSKI FAKULTET</v>
      </c>
    </row>
    <row r="46" spans="1:8">
      <c r="A46" s="225">
        <v>61</v>
      </c>
      <c r="B46" s="25" t="s">
        <v>4000</v>
      </c>
      <c r="C46" s="345"/>
      <c r="D46" s="345"/>
      <c r="E46" s="345">
        <f>SUMIF('Unos rashoda i izdataka'!$R$3:$R$501,'A.3 RASHODI FUNK'!$A46,'Unos rashoda i izdataka'!J$3:J$501)+SUMIF('Unos rashoda P4'!$T$3:$T$501,'A.3 RASHODI FUNK'!$A46,'Unos rashoda P4'!H$3:H$501)</f>
        <v>0</v>
      </c>
      <c r="F46" s="345">
        <f>SUMIF('Unos rashoda i izdataka'!$R$3:$R$501,'A.3 RASHODI FUNK'!$A46,'Unos rashoda i izdataka'!K$3:K$501)+SUMIF('Unos rashoda P4'!$T$3:$T$501,'A.3 RASHODI FUNK'!$A46,'Unos rashoda P4'!I$3:I$501)</f>
        <v>0</v>
      </c>
      <c r="G46" s="345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1940 SVEUČILIŠTE U ZAGREBU - UČITELJSKI FAKULTET</v>
      </c>
    </row>
    <row r="47" spans="1:8">
      <c r="A47" s="225">
        <v>62</v>
      </c>
      <c r="B47" s="25" t="s">
        <v>4001</v>
      </c>
      <c r="C47" s="345"/>
      <c r="D47" s="345"/>
      <c r="E47" s="345">
        <f>SUMIF('Unos rashoda i izdataka'!$R$3:$R$501,'A.3 RASHODI FUNK'!$A47,'Unos rashoda i izdataka'!J$3:J$501)+SUMIF('Unos rashoda P4'!$T$3:$T$501,'A.3 RASHODI FUNK'!$A47,'Unos rashoda P4'!H$3:H$501)</f>
        <v>0</v>
      </c>
      <c r="F47" s="345">
        <f>SUMIF('Unos rashoda i izdataka'!$R$3:$R$501,'A.3 RASHODI FUNK'!$A47,'Unos rashoda i izdataka'!K$3:K$501)+SUMIF('Unos rashoda P4'!$T$3:$T$501,'A.3 RASHODI FUNK'!$A47,'Unos rashoda P4'!I$3:I$501)</f>
        <v>0</v>
      </c>
      <c r="G47" s="345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1940 SVEUČILIŠTE U ZAGREBU - UČITELJSKI FAKULTET</v>
      </c>
    </row>
    <row r="48" spans="1:8">
      <c r="A48" s="225">
        <v>63</v>
      </c>
      <c r="B48" s="25" t="s">
        <v>4002</v>
      </c>
      <c r="C48" s="345"/>
      <c r="D48" s="345"/>
      <c r="E48" s="345">
        <f>SUMIF('Unos rashoda i izdataka'!$R$3:$R$501,'A.3 RASHODI FUNK'!$A48,'Unos rashoda i izdataka'!J$3:J$501)+SUMIF('Unos rashoda P4'!$T$3:$T$501,'A.3 RASHODI FUNK'!$A48,'Unos rashoda P4'!H$3:H$501)</f>
        <v>0</v>
      </c>
      <c r="F48" s="345">
        <f>SUMIF('Unos rashoda i izdataka'!$R$3:$R$501,'A.3 RASHODI FUNK'!$A48,'Unos rashoda i izdataka'!K$3:K$501)+SUMIF('Unos rashoda P4'!$T$3:$T$501,'A.3 RASHODI FUNK'!$A48,'Unos rashoda P4'!I$3:I$501)</f>
        <v>0</v>
      </c>
      <c r="G48" s="345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1940 SVEUČILIŠTE U ZAGREBU - UČITELJSKI FAKULTET</v>
      </c>
    </row>
    <row r="49" spans="1:8">
      <c r="A49" s="225">
        <v>64</v>
      </c>
      <c r="B49" s="25" t="s">
        <v>4003</v>
      </c>
      <c r="C49" s="345"/>
      <c r="D49" s="345"/>
      <c r="E49" s="345">
        <f>SUMIF('Unos rashoda i izdataka'!$R$3:$R$501,'A.3 RASHODI FUNK'!$A49,'Unos rashoda i izdataka'!J$3:J$501)+SUMIF('Unos rashoda P4'!$T$3:$T$501,'A.3 RASHODI FUNK'!$A49,'Unos rashoda P4'!H$3:H$501)</f>
        <v>0</v>
      </c>
      <c r="F49" s="345">
        <f>SUMIF('Unos rashoda i izdataka'!$R$3:$R$501,'A.3 RASHODI FUNK'!$A49,'Unos rashoda i izdataka'!K$3:K$501)+SUMIF('Unos rashoda P4'!$T$3:$T$501,'A.3 RASHODI FUNK'!$A49,'Unos rashoda P4'!I$3:I$501)</f>
        <v>0</v>
      </c>
      <c r="G49" s="345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1940 SVEUČILIŠTE U ZAGREBU - UČITELJSKI FAKULTET</v>
      </c>
    </row>
    <row r="50" spans="1:8" ht="25.5">
      <c r="A50" s="225">
        <v>65</v>
      </c>
      <c r="B50" s="25" t="s">
        <v>4004</v>
      </c>
      <c r="C50" s="345"/>
      <c r="D50" s="345"/>
      <c r="E50" s="345">
        <f>SUMIF('Unos rashoda i izdataka'!$R$3:$R$501,'A.3 RASHODI FUNK'!$A50,'Unos rashoda i izdataka'!J$3:J$501)+SUMIF('Unos rashoda P4'!$T$3:$T$501,'A.3 RASHODI FUNK'!$A50,'Unos rashoda P4'!H$3:H$501)</f>
        <v>0</v>
      </c>
      <c r="F50" s="345">
        <f>SUMIF('Unos rashoda i izdataka'!$R$3:$R$501,'A.3 RASHODI FUNK'!$A50,'Unos rashoda i izdataka'!K$3:K$501)+SUMIF('Unos rashoda P4'!$T$3:$T$501,'A.3 RASHODI FUNK'!$A50,'Unos rashoda P4'!I$3:I$501)</f>
        <v>0</v>
      </c>
      <c r="G50" s="345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1940 SVEUČILIŠTE U ZAGREBU - UČITELJSKI FAKULTET</v>
      </c>
    </row>
    <row r="51" spans="1:8" ht="25.5">
      <c r="A51" s="225">
        <v>66</v>
      </c>
      <c r="B51" s="25" t="s">
        <v>4005</v>
      </c>
      <c r="C51" s="345"/>
      <c r="D51" s="345"/>
      <c r="E51" s="345">
        <f>SUMIF('Unos rashoda i izdataka'!$R$3:$R$501,'A.3 RASHODI FUNK'!$A51,'Unos rashoda i izdataka'!J$3:J$501)+SUMIF('Unos rashoda P4'!$T$3:$T$501,'A.3 RASHODI FUNK'!$A51,'Unos rashoda P4'!H$3:H$501)</f>
        <v>0</v>
      </c>
      <c r="F51" s="345">
        <f>SUMIF('Unos rashoda i izdataka'!$R$3:$R$501,'A.3 RASHODI FUNK'!$A51,'Unos rashoda i izdataka'!K$3:K$501)+SUMIF('Unos rashoda P4'!$T$3:$T$501,'A.3 RASHODI FUNK'!$A51,'Unos rashoda P4'!I$3:I$501)</f>
        <v>0</v>
      </c>
      <c r="G51" s="345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1940 SVEUČILIŠTE U ZAGREBU - UČITELJSKI FAKULTET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1940 SVEUČILIŠTE U ZAGREBU - UČITELJSKI FAKULTET</v>
      </c>
    </row>
    <row r="53" spans="1:8">
      <c r="A53" s="225">
        <v>71</v>
      </c>
      <c r="B53" s="25" t="s">
        <v>4007</v>
      </c>
      <c r="C53" s="345"/>
      <c r="D53" s="345"/>
      <c r="E53" s="345">
        <f>SUMIF('Unos rashoda i izdataka'!$R$3:$R$501,'A.3 RASHODI FUNK'!$A53,'Unos rashoda i izdataka'!J$3:J$501)+SUMIF('Unos rashoda P4'!$T$3:$T$501,'A.3 RASHODI FUNK'!$A53,'Unos rashoda P4'!H$3:H$501)</f>
        <v>0</v>
      </c>
      <c r="F53" s="345">
        <f>SUMIF('Unos rashoda i izdataka'!$R$3:$R$501,'A.3 RASHODI FUNK'!$A53,'Unos rashoda i izdataka'!K$3:K$501)+SUMIF('Unos rashoda P4'!$T$3:$T$501,'A.3 RASHODI FUNK'!$A53,'Unos rashoda P4'!I$3:I$501)</f>
        <v>0</v>
      </c>
      <c r="G53" s="345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1940 SVEUČILIŠTE U ZAGREBU - UČITELJSKI FAKULTET</v>
      </c>
    </row>
    <row r="54" spans="1:8">
      <c r="A54" s="225">
        <v>72</v>
      </c>
      <c r="B54" s="25" t="s">
        <v>4008</v>
      </c>
      <c r="C54" s="345"/>
      <c r="D54" s="345"/>
      <c r="E54" s="345">
        <f>SUMIF('Unos rashoda i izdataka'!$R$3:$R$501,'A.3 RASHODI FUNK'!$A54,'Unos rashoda i izdataka'!J$3:J$501)+SUMIF('Unos rashoda P4'!$T$3:$T$501,'A.3 RASHODI FUNK'!$A54,'Unos rashoda P4'!H$3:H$501)</f>
        <v>0</v>
      </c>
      <c r="F54" s="345">
        <f>SUMIF('Unos rashoda i izdataka'!$R$3:$R$501,'A.3 RASHODI FUNK'!$A54,'Unos rashoda i izdataka'!K$3:K$501)+SUMIF('Unos rashoda P4'!$T$3:$T$501,'A.3 RASHODI FUNK'!$A54,'Unos rashoda P4'!I$3:I$501)</f>
        <v>0</v>
      </c>
      <c r="G54" s="345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1940 SVEUČILIŠTE U ZAGREBU - UČITELJSKI FAKULTET</v>
      </c>
    </row>
    <row r="55" spans="1:8">
      <c r="A55" s="225">
        <v>73</v>
      </c>
      <c r="B55" s="25" t="s">
        <v>4009</v>
      </c>
      <c r="C55" s="345"/>
      <c r="D55" s="345"/>
      <c r="E55" s="345">
        <f>SUMIF('Unos rashoda i izdataka'!$R$3:$R$501,'A.3 RASHODI FUNK'!$A55,'Unos rashoda i izdataka'!J$3:J$501)+SUMIF('Unos rashoda P4'!$T$3:$T$501,'A.3 RASHODI FUNK'!$A55,'Unos rashoda P4'!H$3:H$501)</f>
        <v>0</v>
      </c>
      <c r="F55" s="345">
        <f>SUMIF('Unos rashoda i izdataka'!$R$3:$R$501,'A.3 RASHODI FUNK'!$A55,'Unos rashoda i izdataka'!K$3:K$501)+SUMIF('Unos rashoda P4'!$T$3:$T$501,'A.3 RASHODI FUNK'!$A55,'Unos rashoda P4'!I$3:I$501)</f>
        <v>0</v>
      </c>
      <c r="G55" s="345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1940 SVEUČILIŠTE U ZAGREBU - UČITELJSKI FAKULTET</v>
      </c>
    </row>
    <row r="56" spans="1:8">
      <c r="A56" s="225">
        <v>74</v>
      </c>
      <c r="B56" s="25" t="s">
        <v>4010</v>
      </c>
      <c r="C56" s="345"/>
      <c r="D56" s="345"/>
      <c r="E56" s="345">
        <f>SUMIF('Unos rashoda i izdataka'!$R$3:$R$501,'A.3 RASHODI FUNK'!$A56,'Unos rashoda i izdataka'!J$3:J$501)+SUMIF('Unos rashoda P4'!$T$3:$T$501,'A.3 RASHODI FUNK'!$A56,'Unos rashoda P4'!H$3:H$501)</f>
        <v>0</v>
      </c>
      <c r="F56" s="345">
        <f>SUMIF('Unos rashoda i izdataka'!$R$3:$R$501,'A.3 RASHODI FUNK'!$A56,'Unos rashoda i izdataka'!K$3:K$501)+SUMIF('Unos rashoda P4'!$T$3:$T$501,'A.3 RASHODI FUNK'!$A56,'Unos rashoda P4'!I$3:I$501)</f>
        <v>0</v>
      </c>
      <c r="G56" s="345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1940 SVEUČILIŠTE U ZAGREBU - UČITELJSKI FAKULTET</v>
      </c>
    </row>
    <row r="57" spans="1:8">
      <c r="A57" s="225">
        <v>75</v>
      </c>
      <c r="B57" s="25" t="s">
        <v>4011</v>
      </c>
      <c r="C57" s="345"/>
      <c r="D57" s="345"/>
      <c r="E57" s="345">
        <f>SUMIF('Unos rashoda i izdataka'!$R$3:$R$501,'A.3 RASHODI FUNK'!$A57,'Unos rashoda i izdataka'!J$3:J$501)+SUMIF('Unos rashoda P4'!$T$3:$T$501,'A.3 RASHODI FUNK'!$A57,'Unos rashoda P4'!H$3:H$501)</f>
        <v>0</v>
      </c>
      <c r="F57" s="345">
        <f>SUMIF('Unos rashoda i izdataka'!$R$3:$R$501,'A.3 RASHODI FUNK'!$A57,'Unos rashoda i izdataka'!K$3:K$501)+SUMIF('Unos rashoda P4'!$T$3:$T$501,'A.3 RASHODI FUNK'!$A57,'Unos rashoda P4'!I$3:I$501)</f>
        <v>0</v>
      </c>
      <c r="G57" s="345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1940 SVEUČILIŠTE U ZAGREBU - UČITELJSKI FAKULTET</v>
      </c>
    </row>
    <row r="58" spans="1:8" ht="25.5">
      <c r="A58" s="225">
        <v>76</v>
      </c>
      <c r="B58" s="25" t="s">
        <v>4012</v>
      </c>
      <c r="C58" s="345"/>
      <c r="D58" s="345"/>
      <c r="E58" s="345">
        <f>SUMIF('Unos rashoda i izdataka'!$R$3:$R$501,'A.3 RASHODI FUNK'!$A58,'Unos rashoda i izdataka'!J$3:J$501)+SUMIF('Unos rashoda P4'!$T$3:$T$501,'A.3 RASHODI FUNK'!$A58,'Unos rashoda P4'!H$3:H$501)</f>
        <v>0</v>
      </c>
      <c r="F58" s="345">
        <f>SUMIF('Unos rashoda i izdataka'!$R$3:$R$501,'A.3 RASHODI FUNK'!$A58,'Unos rashoda i izdataka'!K$3:K$501)+SUMIF('Unos rashoda P4'!$T$3:$T$501,'A.3 RASHODI FUNK'!$A58,'Unos rashoda P4'!I$3:I$501)</f>
        <v>0</v>
      </c>
      <c r="G58" s="345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1940 SVEUČILIŠTE U ZAGREBU - UČITELJSKI FAKULTET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1940 SVEUČILIŠTE U ZAGREBU - UČITELJSKI FAKULTET</v>
      </c>
    </row>
    <row r="60" spans="1:8">
      <c r="A60" s="225">
        <v>81</v>
      </c>
      <c r="B60" s="25" t="s">
        <v>4014</v>
      </c>
      <c r="C60" s="345"/>
      <c r="D60" s="345"/>
      <c r="E60" s="345">
        <f>SUMIF('Unos rashoda i izdataka'!$R$3:$R$501,'A.3 RASHODI FUNK'!$A60,'Unos rashoda i izdataka'!J$3:J$501)+SUMIF('Unos rashoda P4'!$T$3:$T$501,'A.3 RASHODI FUNK'!$A60,'Unos rashoda P4'!H$3:H$501)</f>
        <v>0</v>
      </c>
      <c r="F60" s="345">
        <f>SUMIF('Unos rashoda i izdataka'!$R$3:$R$501,'A.3 RASHODI FUNK'!$A60,'Unos rashoda i izdataka'!K$3:K$501)+SUMIF('Unos rashoda P4'!$T$3:$T$501,'A.3 RASHODI FUNK'!$A60,'Unos rashoda P4'!I$3:I$501)</f>
        <v>0</v>
      </c>
      <c r="G60" s="345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1940 SVEUČILIŠTE U ZAGREBU - UČITELJSKI FAKULTET</v>
      </c>
    </row>
    <row r="61" spans="1:8">
      <c r="A61" s="225">
        <v>82</v>
      </c>
      <c r="B61" s="25" t="s">
        <v>3932</v>
      </c>
      <c r="C61" s="345"/>
      <c r="D61" s="345"/>
      <c r="E61" s="345">
        <f>SUMIF('Unos rashoda i izdataka'!$R$3:$R$501,'A.3 RASHODI FUNK'!$A61,'Unos rashoda i izdataka'!J$3:J$501)+SUMIF('Unos rashoda P4'!$T$3:$T$501,'A.3 RASHODI FUNK'!$A61,'Unos rashoda P4'!H$3:H$501)</f>
        <v>0</v>
      </c>
      <c r="F61" s="345">
        <f>SUMIF('Unos rashoda i izdataka'!$R$3:$R$501,'A.3 RASHODI FUNK'!$A61,'Unos rashoda i izdataka'!K$3:K$501)+SUMIF('Unos rashoda P4'!$T$3:$T$501,'A.3 RASHODI FUNK'!$A61,'Unos rashoda P4'!I$3:I$501)</f>
        <v>0</v>
      </c>
      <c r="G61" s="345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1940 SVEUČILIŠTE U ZAGREBU - UČITELJSKI FAKULTET</v>
      </c>
    </row>
    <row r="62" spans="1:8">
      <c r="A62" s="225">
        <v>83</v>
      </c>
      <c r="B62" s="25" t="s">
        <v>4015</v>
      </c>
      <c r="C62" s="345"/>
      <c r="D62" s="345"/>
      <c r="E62" s="345">
        <f>SUMIF('Unos rashoda i izdataka'!$R$3:$R$501,'A.3 RASHODI FUNK'!$A62,'Unos rashoda i izdataka'!J$3:J$501)+SUMIF('Unos rashoda P4'!$T$3:$T$501,'A.3 RASHODI FUNK'!$A62,'Unos rashoda P4'!H$3:H$501)</f>
        <v>0</v>
      </c>
      <c r="F62" s="345">
        <f>SUMIF('Unos rashoda i izdataka'!$R$3:$R$501,'A.3 RASHODI FUNK'!$A62,'Unos rashoda i izdataka'!K$3:K$501)+SUMIF('Unos rashoda P4'!$T$3:$T$501,'A.3 RASHODI FUNK'!$A62,'Unos rashoda P4'!I$3:I$501)</f>
        <v>0</v>
      </c>
      <c r="G62" s="345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1940 SVEUČILIŠTE U ZAGREBU - UČITELJSKI FAKULTET</v>
      </c>
    </row>
    <row r="63" spans="1:8">
      <c r="A63" s="225">
        <v>84</v>
      </c>
      <c r="B63" s="25" t="s">
        <v>4016</v>
      </c>
      <c r="C63" s="345"/>
      <c r="D63" s="345"/>
      <c r="E63" s="345">
        <f>SUMIF('Unos rashoda i izdataka'!$R$3:$R$501,'A.3 RASHODI FUNK'!$A63,'Unos rashoda i izdataka'!J$3:J$501)+SUMIF('Unos rashoda P4'!$T$3:$T$501,'A.3 RASHODI FUNK'!$A63,'Unos rashoda P4'!H$3:H$501)</f>
        <v>0</v>
      </c>
      <c r="F63" s="345">
        <f>SUMIF('Unos rashoda i izdataka'!$R$3:$R$501,'A.3 RASHODI FUNK'!$A63,'Unos rashoda i izdataka'!K$3:K$501)+SUMIF('Unos rashoda P4'!$T$3:$T$501,'A.3 RASHODI FUNK'!$A63,'Unos rashoda P4'!I$3:I$501)</f>
        <v>0</v>
      </c>
      <c r="G63" s="345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1940 SVEUČILIŠTE U ZAGREBU - UČITELJSKI FAKULTET</v>
      </c>
    </row>
    <row r="64" spans="1:8">
      <c r="A64" s="225">
        <v>85</v>
      </c>
      <c r="B64" s="25" t="s">
        <v>4017</v>
      </c>
      <c r="C64" s="345"/>
      <c r="D64" s="345"/>
      <c r="E64" s="345">
        <f>SUMIF('Unos rashoda i izdataka'!$R$3:$R$501,'A.3 RASHODI FUNK'!$A64,'Unos rashoda i izdataka'!J$3:J$501)+SUMIF('Unos rashoda P4'!$T$3:$T$501,'A.3 RASHODI FUNK'!$A64,'Unos rashoda P4'!H$3:H$501)</f>
        <v>0</v>
      </c>
      <c r="F64" s="345">
        <f>SUMIF('Unos rashoda i izdataka'!$R$3:$R$501,'A.3 RASHODI FUNK'!$A64,'Unos rashoda i izdataka'!K$3:K$501)+SUMIF('Unos rashoda P4'!$T$3:$T$501,'A.3 RASHODI FUNK'!$A64,'Unos rashoda P4'!I$3:I$501)</f>
        <v>0</v>
      </c>
      <c r="G64" s="345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1940 SVEUČILIŠTE U ZAGREBU - UČITELJSKI FAKULTET</v>
      </c>
    </row>
    <row r="65" spans="1:8" ht="25.5">
      <c r="A65" s="225">
        <v>86</v>
      </c>
      <c r="B65" s="25" t="s">
        <v>4018</v>
      </c>
      <c r="C65" s="345"/>
      <c r="D65" s="345"/>
      <c r="E65" s="345">
        <f>SUMIF('Unos rashoda i izdataka'!$R$3:$R$501,'A.3 RASHODI FUNK'!$A65,'Unos rashoda i izdataka'!J$3:J$501)+SUMIF('Unos rashoda P4'!$T$3:$T$501,'A.3 RASHODI FUNK'!$A65,'Unos rashoda P4'!H$3:H$501)</f>
        <v>0</v>
      </c>
      <c r="F65" s="345">
        <f>SUMIF('Unos rashoda i izdataka'!$R$3:$R$501,'A.3 RASHODI FUNK'!$A65,'Unos rashoda i izdataka'!K$3:K$501)+SUMIF('Unos rashoda P4'!$T$3:$T$501,'A.3 RASHODI FUNK'!$A65,'Unos rashoda P4'!I$3:I$501)</f>
        <v>0</v>
      </c>
      <c r="G65" s="345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1940 SVEUČILIŠTE U ZAGREBU - UČITELJSKI FAKULTET</v>
      </c>
    </row>
    <row r="66" spans="1:8">
      <c r="A66" s="209">
        <v>9</v>
      </c>
      <c r="B66" s="36" t="s">
        <v>4019</v>
      </c>
      <c r="C66" s="233">
        <f t="shared" ref="C66:D66" si="10">SUM(C67:C74)</f>
        <v>0</v>
      </c>
      <c r="D66" s="233">
        <f t="shared" si="10"/>
        <v>0</v>
      </c>
      <c r="E66" s="233">
        <f>SUM(E67:E74)</f>
        <v>15487417.085606212</v>
      </c>
      <c r="F66" s="233">
        <f>SUM(F67:F74)</f>
        <v>10300917.034375207</v>
      </c>
      <c r="G66" s="233">
        <f>SUM(G67:G74)</f>
        <v>10698871</v>
      </c>
      <c r="H66" s="315" t="str">
        <f>'OPĆI DIO'!$C$1</f>
        <v>1940 SVEUČILIŠTE U ZAGREBU - UČITELJSKI FAKULTET</v>
      </c>
    </row>
    <row r="67" spans="1:8">
      <c r="A67" s="225">
        <v>91</v>
      </c>
      <c r="B67" s="25" t="s">
        <v>4020</v>
      </c>
      <c r="C67" s="345"/>
      <c r="D67" s="345"/>
      <c r="E67" s="345">
        <f>SUMIF('Unos rashoda i izdataka'!$R$3:$R$501,'A.3 RASHODI FUNK'!$A67,'Unos rashoda i izdataka'!J$3:J$501)+SUMIF('Unos rashoda P4'!$T$3:$T$501,'A.3 RASHODI FUNK'!$A67,'Unos rashoda P4'!H$3:H$501)</f>
        <v>0</v>
      </c>
      <c r="F67" s="345">
        <f>SUMIF('Unos rashoda i izdataka'!$R$3:$R$501,'A.3 RASHODI FUNK'!$A67,'Unos rashoda i izdataka'!K$3:K$501)+SUMIF('Unos rashoda P4'!$T$3:$T$501,'A.3 RASHODI FUNK'!$A67,'Unos rashoda P4'!I$3:I$501)</f>
        <v>0</v>
      </c>
      <c r="G67" s="345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1940 SVEUČILIŠTE U ZAGREBU - UČITELJSKI FAKULTET</v>
      </c>
    </row>
    <row r="68" spans="1:8">
      <c r="A68" s="225">
        <v>92</v>
      </c>
      <c r="B68" s="25" t="s">
        <v>4021</v>
      </c>
      <c r="C68" s="345"/>
      <c r="D68" s="345"/>
      <c r="E68" s="345">
        <f>SUMIF('Unos rashoda i izdataka'!$R$3:$R$501,'A.3 RASHODI FUNK'!$A68,'Unos rashoda i izdataka'!J$3:J$501)+SUMIF('Unos rashoda P4'!$T$3:$T$501,'A.3 RASHODI FUNK'!$A68,'Unos rashoda P4'!H$3:H$501)</f>
        <v>0</v>
      </c>
      <c r="F68" s="345">
        <f>SUMIF('Unos rashoda i izdataka'!$R$3:$R$501,'A.3 RASHODI FUNK'!$A68,'Unos rashoda i izdataka'!K$3:K$501)+SUMIF('Unos rashoda P4'!$T$3:$T$501,'A.3 RASHODI FUNK'!$A68,'Unos rashoda P4'!I$3:I$501)</f>
        <v>0</v>
      </c>
      <c r="G68" s="345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1940 SVEUČILIŠTE U ZAGREBU - UČITELJSKI FAKULTET</v>
      </c>
    </row>
    <row r="69" spans="1:8" ht="26.25" customHeight="1">
      <c r="A69" s="225">
        <v>93</v>
      </c>
      <c r="B69" s="25" t="s">
        <v>4022</v>
      </c>
      <c r="C69" s="345"/>
      <c r="D69" s="345"/>
      <c r="E69" s="345">
        <f>SUMIF('Unos rashoda i izdataka'!$R$3:$R$501,'A.3 RASHODI FUNK'!$A69,'Unos rashoda i izdataka'!J$3:J$501)+SUMIF('Unos rashoda P4'!$T$3:$T$501,'A.3 RASHODI FUNK'!$A69,'Unos rashoda P4'!H$3:H$501)</f>
        <v>0</v>
      </c>
      <c r="F69" s="345">
        <f>SUMIF('Unos rashoda i izdataka'!$R$3:$R$501,'A.3 RASHODI FUNK'!$A69,'Unos rashoda i izdataka'!K$3:K$501)+SUMIF('Unos rashoda P4'!$T$3:$T$501,'A.3 RASHODI FUNK'!$A69,'Unos rashoda P4'!I$3:I$501)</f>
        <v>0</v>
      </c>
      <c r="G69" s="345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1940 SVEUČILIŠTE U ZAGREBU - UČITELJSKI FAKULTET</v>
      </c>
    </row>
    <row r="70" spans="1:8">
      <c r="A70" s="225">
        <v>94</v>
      </c>
      <c r="B70" s="25" t="s">
        <v>4023</v>
      </c>
      <c r="C70" s="345"/>
      <c r="D70" s="345"/>
      <c r="E70" s="345">
        <f>SUMIF('Unos rashoda i izdataka'!$R$3:$R$501,'A.3 RASHODI FUNK'!$A70,'Unos rashoda i izdataka'!J$3:J$501)+SUMIF('Unos rashoda P4'!$T$3:$T$501,'A.3 RASHODI FUNK'!$A70,'Unos rashoda P4'!H$3:H$501)</f>
        <v>15487417.085606212</v>
      </c>
      <c r="F70" s="345">
        <f>SUMIF('Unos rashoda i izdataka'!$R$3:$R$501,'A.3 RASHODI FUNK'!$A70,'Unos rashoda i izdataka'!K$3:K$501)+SUMIF('Unos rashoda P4'!$T$3:$T$501,'A.3 RASHODI FUNK'!$A70,'Unos rashoda P4'!I$3:I$501)</f>
        <v>10300917.034375207</v>
      </c>
      <c r="G70" s="345">
        <f>SUMIF('Unos rashoda i izdataka'!$R$3:$R$501,'A.3 RASHODI FUNK'!$A70,'Unos rashoda i izdataka'!L$3:L$501)+SUMIF('Unos rashoda P4'!$T$3:$T$501,'A.3 RASHODI FUNK'!$A70,'Unos rashoda P4'!J$3:J$501)</f>
        <v>10698871</v>
      </c>
      <c r="H70" s="315" t="str">
        <f>'OPĆI DIO'!$C$1</f>
        <v>1940 SVEUČILIŠTE U ZAGREBU - UČITELJSKI FAKULTET</v>
      </c>
    </row>
    <row r="71" spans="1:8">
      <c r="A71" s="225">
        <v>95</v>
      </c>
      <c r="B71" s="25" t="s">
        <v>3942</v>
      </c>
      <c r="C71" s="345"/>
      <c r="D71" s="345"/>
      <c r="E71" s="345">
        <f>SUMIF('Unos rashoda i izdataka'!$R$3:$R$501,'A.3 RASHODI FUNK'!$A71,'Unos rashoda i izdataka'!J$3:J$501)+SUMIF('Unos rashoda P4'!$T$3:$T$501,'A.3 RASHODI FUNK'!$A71,'Unos rashoda P4'!H$3:H$501)</f>
        <v>0</v>
      </c>
      <c r="F71" s="345">
        <f>SUMIF('Unos rashoda i izdataka'!$R$3:$R$501,'A.3 RASHODI FUNK'!$A71,'Unos rashoda i izdataka'!K$3:K$501)+SUMIF('Unos rashoda P4'!$T$3:$T$501,'A.3 RASHODI FUNK'!$A71,'Unos rashoda P4'!I$3:I$501)</f>
        <v>0</v>
      </c>
      <c r="G71" s="345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1940 SVEUČILIŠTE U ZAGREBU - UČITELJSKI FAKULTET</v>
      </c>
    </row>
    <row r="72" spans="1:8">
      <c r="A72" s="225">
        <v>96</v>
      </c>
      <c r="B72" s="25" t="s">
        <v>3940</v>
      </c>
      <c r="C72" s="345"/>
      <c r="D72" s="345"/>
      <c r="E72" s="345">
        <f>SUMIF('Unos rashoda i izdataka'!$R$3:$R$501,'A.3 RASHODI FUNK'!$A72,'Unos rashoda i izdataka'!J$3:J$501)+SUMIF('Unos rashoda P4'!$T$3:$T$501,'A.3 RASHODI FUNK'!$A72,'Unos rashoda P4'!H$3:H$501)</f>
        <v>0</v>
      </c>
      <c r="F72" s="345">
        <f>SUMIF('Unos rashoda i izdataka'!$R$3:$R$501,'A.3 RASHODI FUNK'!$A72,'Unos rashoda i izdataka'!K$3:K$501)+SUMIF('Unos rashoda P4'!$T$3:$T$501,'A.3 RASHODI FUNK'!$A72,'Unos rashoda P4'!I$3:I$501)</f>
        <v>0</v>
      </c>
      <c r="G72" s="345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1940 SVEUČILIŠTE U ZAGREBU - UČITELJSKI FAKULTET</v>
      </c>
    </row>
    <row r="73" spans="1:8">
      <c r="A73" s="225">
        <v>97</v>
      </c>
      <c r="B73" s="25" t="s">
        <v>3926</v>
      </c>
      <c r="C73" s="345"/>
      <c r="D73" s="345"/>
      <c r="E73" s="345">
        <f>SUMIF('Unos rashoda i izdataka'!$R$3:$R$501,'A.3 RASHODI FUNK'!$A73,'Unos rashoda i izdataka'!J$3:J$501)+SUMIF('Unos rashoda P4'!$T$3:$T$501,'A.3 RASHODI FUNK'!$A73,'Unos rashoda P4'!H$3:H$501)</f>
        <v>0</v>
      </c>
      <c r="F73" s="345">
        <f>SUMIF('Unos rashoda i izdataka'!$R$3:$R$501,'A.3 RASHODI FUNK'!$A73,'Unos rashoda i izdataka'!K$3:K$501)+SUMIF('Unos rashoda P4'!$T$3:$T$501,'A.3 RASHODI FUNK'!$A73,'Unos rashoda P4'!I$3:I$501)</f>
        <v>0</v>
      </c>
      <c r="G73" s="345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1940 SVEUČILIŠTE U ZAGREBU - UČITELJSKI FAKULTET</v>
      </c>
    </row>
    <row r="74" spans="1:8">
      <c r="A74" s="225">
        <v>98</v>
      </c>
      <c r="B74" s="25" t="s">
        <v>3928</v>
      </c>
      <c r="C74" s="345"/>
      <c r="D74" s="345"/>
      <c r="E74" s="345">
        <f>SUMIF('Unos rashoda i izdataka'!$R$3:$R$501,'A.3 RASHODI FUNK'!$A74,'Unos rashoda i izdataka'!J$3:J$501)+SUMIF('Unos rashoda P4'!$T$3:$T$501,'A.3 RASHODI FUNK'!$A74,'Unos rashoda P4'!H$3:H$501)</f>
        <v>0</v>
      </c>
      <c r="F74" s="345">
        <f>SUMIF('Unos rashoda i izdataka'!$R$3:$R$501,'A.3 RASHODI FUNK'!$A74,'Unos rashoda i izdataka'!K$3:K$501)+SUMIF('Unos rashoda P4'!$T$3:$T$501,'A.3 RASHODI FUNK'!$A74,'Unos rashoda P4'!I$3:I$501)</f>
        <v>0</v>
      </c>
      <c r="G74" s="345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1940 SVEUČILIŠTE U ZAGREBU - UČITELJSKI FAKULTET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1940 SVEUČILIŠTE U ZAGREBU - UČITELJSKI FAKULTET</v>
      </c>
    </row>
    <row r="76" spans="1:8">
      <c r="A76" s="225">
        <v>101</v>
      </c>
      <c r="B76" s="25" t="s">
        <v>4025</v>
      </c>
      <c r="C76" s="345"/>
      <c r="D76" s="345"/>
      <c r="E76" s="345">
        <f>SUMIF('Unos rashoda i izdataka'!$R$3:$R$501,'A.3 RASHODI FUNK'!$A76,'Unos rashoda i izdataka'!J$3:J$501)+SUMIF('Unos rashoda P4'!$T$3:$T$501,'A.3 RASHODI FUNK'!$A76,'Unos rashoda P4'!H$3:H$501)</f>
        <v>0</v>
      </c>
      <c r="F76" s="345">
        <f>SUMIF('Unos rashoda i izdataka'!$R$3:$R$501,'A.3 RASHODI FUNK'!$A76,'Unos rashoda i izdataka'!K$3:K$501)+SUMIF('Unos rashoda P4'!$T$3:$T$501,'A.3 RASHODI FUNK'!$A76,'Unos rashoda P4'!I$3:I$501)</f>
        <v>0</v>
      </c>
      <c r="G76" s="345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1940 SVEUČILIŠTE U ZAGREBU - UČITELJSKI FAKULTET</v>
      </c>
    </row>
    <row r="77" spans="1:8">
      <c r="A77" s="225">
        <v>102</v>
      </c>
      <c r="B77" s="25" t="s">
        <v>4026</v>
      </c>
      <c r="C77" s="345"/>
      <c r="D77" s="345"/>
      <c r="E77" s="345">
        <f>SUMIF('Unos rashoda i izdataka'!$R$3:$R$501,'A.3 RASHODI FUNK'!$A77,'Unos rashoda i izdataka'!J$3:J$501)+SUMIF('Unos rashoda P4'!$T$3:$T$501,'A.3 RASHODI FUNK'!$A77,'Unos rashoda P4'!H$3:H$501)</f>
        <v>0</v>
      </c>
      <c r="F77" s="345">
        <f>SUMIF('Unos rashoda i izdataka'!$R$3:$R$501,'A.3 RASHODI FUNK'!$A77,'Unos rashoda i izdataka'!K$3:K$501)+SUMIF('Unos rashoda P4'!$T$3:$T$501,'A.3 RASHODI FUNK'!$A77,'Unos rashoda P4'!I$3:I$501)</f>
        <v>0</v>
      </c>
      <c r="G77" s="345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1940 SVEUČILIŠTE U ZAGREBU - UČITELJSKI FAKULTET</v>
      </c>
    </row>
    <row r="78" spans="1:8">
      <c r="A78" s="225">
        <v>103</v>
      </c>
      <c r="B78" s="25" t="s">
        <v>4027</v>
      </c>
      <c r="C78" s="345"/>
      <c r="D78" s="345"/>
      <c r="E78" s="345">
        <f>SUMIF('Unos rashoda i izdataka'!$R$3:$R$501,'A.3 RASHODI FUNK'!$A78,'Unos rashoda i izdataka'!J$3:J$501)+SUMIF('Unos rashoda P4'!$T$3:$T$501,'A.3 RASHODI FUNK'!$A78,'Unos rashoda P4'!H$3:H$501)</f>
        <v>0</v>
      </c>
      <c r="F78" s="345">
        <f>SUMIF('Unos rashoda i izdataka'!$R$3:$R$501,'A.3 RASHODI FUNK'!$A78,'Unos rashoda i izdataka'!K$3:K$501)+SUMIF('Unos rashoda P4'!$T$3:$T$501,'A.3 RASHODI FUNK'!$A78,'Unos rashoda P4'!I$3:I$501)</f>
        <v>0</v>
      </c>
      <c r="G78" s="345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1940 SVEUČILIŠTE U ZAGREBU - UČITELJSKI FAKULTET</v>
      </c>
    </row>
    <row r="79" spans="1:8">
      <c r="A79" s="225">
        <v>104</v>
      </c>
      <c r="B79" s="25" t="s">
        <v>4028</v>
      </c>
      <c r="C79" s="345"/>
      <c r="D79" s="345"/>
      <c r="E79" s="345">
        <f>SUMIF('Unos rashoda i izdataka'!$R$3:$R$501,'A.3 RASHODI FUNK'!$A79,'Unos rashoda i izdataka'!J$3:J$501)+SUMIF('Unos rashoda P4'!$T$3:$T$501,'A.3 RASHODI FUNK'!$A79,'Unos rashoda P4'!H$3:H$501)</f>
        <v>0</v>
      </c>
      <c r="F79" s="345">
        <f>SUMIF('Unos rashoda i izdataka'!$R$3:$R$501,'A.3 RASHODI FUNK'!$A79,'Unos rashoda i izdataka'!K$3:K$501)+SUMIF('Unos rashoda P4'!$T$3:$T$501,'A.3 RASHODI FUNK'!$A79,'Unos rashoda P4'!I$3:I$501)</f>
        <v>0</v>
      </c>
      <c r="G79" s="345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1940 SVEUČILIŠTE U ZAGREBU - UČITELJSKI FAKULTET</v>
      </c>
    </row>
    <row r="80" spans="1:8">
      <c r="A80" s="225">
        <v>105</v>
      </c>
      <c r="B80" s="25" t="s">
        <v>4029</v>
      </c>
      <c r="C80" s="345"/>
      <c r="D80" s="345"/>
      <c r="E80" s="345">
        <f>SUMIF('Unos rashoda i izdataka'!$R$3:$R$501,'A.3 RASHODI FUNK'!$A80,'Unos rashoda i izdataka'!J$3:J$501)+SUMIF('Unos rashoda P4'!$T$3:$T$501,'A.3 RASHODI FUNK'!$A80,'Unos rashoda P4'!H$3:H$501)</f>
        <v>0</v>
      </c>
      <c r="F80" s="345">
        <f>SUMIF('Unos rashoda i izdataka'!$R$3:$R$501,'A.3 RASHODI FUNK'!$A80,'Unos rashoda i izdataka'!K$3:K$501)+SUMIF('Unos rashoda P4'!$T$3:$T$501,'A.3 RASHODI FUNK'!$A80,'Unos rashoda P4'!I$3:I$501)</f>
        <v>0</v>
      </c>
      <c r="G80" s="345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1940 SVEUČILIŠTE U ZAGREBU - UČITELJSKI FAKULTET</v>
      </c>
    </row>
    <row r="81" spans="1:8">
      <c r="A81" s="225">
        <v>106</v>
      </c>
      <c r="B81" s="25" t="s">
        <v>4030</v>
      </c>
      <c r="C81" s="345"/>
      <c r="D81" s="345"/>
      <c r="E81" s="345">
        <f>SUMIF('Unos rashoda i izdataka'!$R$3:$R$501,'A.3 RASHODI FUNK'!$A81,'Unos rashoda i izdataka'!J$3:J$501)+SUMIF('Unos rashoda P4'!$T$3:$T$501,'A.3 RASHODI FUNK'!$A81,'Unos rashoda P4'!H$3:H$501)</f>
        <v>0</v>
      </c>
      <c r="F81" s="345">
        <f>SUMIF('Unos rashoda i izdataka'!$R$3:$R$501,'A.3 RASHODI FUNK'!$A81,'Unos rashoda i izdataka'!K$3:K$501)+SUMIF('Unos rashoda P4'!$T$3:$T$501,'A.3 RASHODI FUNK'!$A81,'Unos rashoda P4'!I$3:I$501)</f>
        <v>0</v>
      </c>
      <c r="G81" s="345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1940 SVEUČILIŠTE U ZAGREBU - UČITELJSKI FAKULTET</v>
      </c>
    </row>
    <row r="82" spans="1:8" ht="25.5">
      <c r="A82" s="225">
        <v>107</v>
      </c>
      <c r="B82" s="25" t="s">
        <v>4031</v>
      </c>
      <c r="C82" s="345"/>
      <c r="D82" s="345"/>
      <c r="E82" s="345">
        <f>SUMIF('Unos rashoda i izdataka'!$R$3:$R$501,'A.3 RASHODI FUNK'!$A82,'Unos rashoda i izdataka'!J$3:J$501)+SUMIF('Unos rashoda P4'!$T$3:$T$501,'A.3 RASHODI FUNK'!$A82,'Unos rashoda P4'!H$3:H$501)</f>
        <v>0</v>
      </c>
      <c r="F82" s="345">
        <f>SUMIF('Unos rashoda i izdataka'!$R$3:$R$501,'A.3 RASHODI FUNK'!$A82,'Unos rashoda i izdataka'!K$3:K$501)+SUMIF('Unos rashoda P4'!$T$3:$T$501,'A.3 RASHODI FUNK'!$A82,'Unos rashoda P4'!I$3:I$501)</f>
        <v>0</v>
      </c>
      <c r="G82" s="345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1940 SVEUČILIŠTE U ZAGREBU - UČITELJSKI FAKULTET</v>
      </c>
    </row>
    <row r="83" spans="1:8">
      <c r="A83" s="225">
        <v>108</v>
      </c>
      <c r="B83" s="25" t="s">
        <v>4032</v>
      </c>
      <c r="C83" s="345"/>
      <c r="D83" s="345"/>
      <c r="E83" s="345">
        <f>SUMIF('Unos rashoda i izdataka'!$R$3:$R$501,'A.3 RASHODI FUNK'!$A83,'Unos rashoda i izdataka'!J$3:J$501)+SUMIF('Unos rashoda P4'!$T$3:$T$501,'A.3 RASHODI FUNK'!$A83,'Unos rashoda P4'!H$3:H$501)</f>
        <v>0</v>
      </c>
      <c r="F83" s="345">
        <f>SUMIF('Unos rashoda i izdataka'!$R$3:$R$501,'A.3 RASHODI FUNK'!$A83,'Unos rashoda i izdataka'!K$3:K$501)+SUMIF('Unos rashoda P4'!$T$3:$T$501,'A.3 RASHODI FUNK'!$A83,'Unos rashoda P4'!I$3:I$501)</f>
        <v>0</v>
      </c>
      <c r="G83" s="345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1940 SVEUČILIŠTE U ZAGREBU - UČITELJSKI FAKULTET</v>
      </c>
    </row>
    <row r="84" spans="1:8" ht="25.5">
      <c r="A84" s="225">
        <v>109</v>
      </c>
      <c r="B84" s="25" t="s">
        <v>4033</v>
      </c>
      <c r="C84" s="345"/>
      <c r="D84" s="345"/>
      <c r="E84" s="345">
        <f>SUMIF('Unos rashoda i izdataka'!$R$3:$R$501,'A.3 RASHODI FUNK'!$A84,'Unos rashoda i izdataka'!J$3:J$501)+SUMIF('Unos rashoda P4'!$T$3:$T$501,'A.3 RASHODI FUNK'!$A84,'Unos rashoda P4'!H$3:H$501)</f>
        <v>0</v>
      </c>
      <c r="F84" s="345">
        <f>SUMIF('Unos rashoda i izdataka'!$R$3:$R$501,'A.3 RASHODI FUNK'!$A84,'Unos rashoda i izdataka'!K$3:K$501)+SUMIF('Unos rashoda P4'!$T$3:$T$501,'A.3 RASHODI FUNK'!$A84,'Unos rashoda P4'!I$3:I$501)</f>
        <v>0</v>
      </c>
      <c r="G84" s="345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1940 SVEUČILIŠTE U ZAGREBU - UČITELJSKI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4" t="s">
        <v>3883</v>
      </c>
      <c r="B2" s="394"/>
      <c r="C2" s="394"/>
      <c r="D2" s="394"/>
      <c r="E2" s="394"/>
      <c r="F2" s="394"/>
      <c r="G2" s="394"/>
      <c r="H2" s="394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4" t="s">
        <v>3909</v>
      </c>
      <c r="B4" s="394"/>
      <c r="C4" s="394"/>
      <c r="D4" s="394"/>
      <c r="E4" s="394"/>
      <c r="F4" s="394"/>
      <c r="G4" s="394"/>
      <c r="H4" s="394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4" t="s">
        <v>4809</v>
      </c>
      <c r="B6" s="394"/>
      <c r="C6" s="394"/>
      <c r="D6" s="394"/>
      <c r="E6" s="394"/>
      <c r="F6" s="394"/>
      <c r="G6" s="394"/>
      <c r="H6" s="394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5" t="s">
        <v>4778</v>
      </c>
      <c r="B8" s="396"/>
      <c r="C8" s="397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398">
        <v>1</v>
      </c>
      <c r="B9" s="399"/>
      <c r="C9" s="400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39">
        <f t="shared" ref="D10:E10" si="0">SUM(D11:D14)</f>
        <v>0</v>
      </c>
      <c r="E10" s="339">
        <f t="shared" si="0"/>
        <v>0</v>
      </c>
      <c r="F10" s="339">
        <f>SUM(F11:F14)</f>
        <v>0</v>
      </c>
      <c r="G10" s="339">
        <f t="shared" ref="G10:H10" si="1">SUM(G11:G14)</f>
        <v>0</v>
      </c>
      <c r="H10" s="339">
        <f t="shared" si="1"/>
        <v>0</v>
      </c>
      <c r="I10" s="315" t="str">
        <f>'OPĆI DIO'!$C$1</f>
        <v>1940 SVEUČILIŠTE U ZAGREBU - UČITELJSKI FAKULTET</v>
      </c>
    </row>
    <row r="11" spans="1:10">
      <c r="A11" s="261"/>
      <c r="B11" s="262">
        <v>81</v>
      </c>
      <c r="C11" s="262" t="s">
        <v>3903</v>
      </c>
      <c r="D11" s="337"/>
      <c r="E11" s="337"/>
      <c r="F11" s="336">
        <f>SUMIF('Unos prihoda i primitaka'!$L$3:$L$501,$B11,'Unos prihoda i primitaka'!G$3:G$501)</f>
        <v>0</v>
      </c>
      <c r="G11" s="336">
        <f>SUMIF('Unos prihoda i primitaka'!$L$3:$L$501,$B11,'Unos prihoda i primitaka'!H$3:H$501)</f>
        <v>0</v>
      </c>
      <c r="H11" s="336">
        <f>SUMIF('Unos prihoda i primitaka'!$L$3:$L$501,$B11,'Unos prihoda i primitaka'!I$3:I$501)</f>
        <v>0</v>
      </c>
      <c r="I11" s="315" t="str">
        <f>'OPĆI DIO'!$C$1</f>
        <v>1940 SVEUČILIŠTE U ZAGREBU - UČITELJSKI FAKULTET</v>
      </c>
    </row>
    <row r="12" spans="1:10">
      <c r="A12" s="261"/>
      <c r="B12" s="262">
        <v>82</v>
      </c>
      <c r="C12" s="262" t="s">
        <v>3904</v>
      </c>
      <c r="D12" s="337"/>
      <c r="E12" s="337"/>
      <c r="F12" s="336">
        <f>SUMIF('Unos prihoda i primitaka'!$L$3:$L$501,$B12,'Unos prihoda i primitaka'!G$3:G$501)</f>
        <v>0</v>
      </c>
      <c r="G12" s="336">
        <f>SUMIF('Unos prihoda i primitaka'!$L$3:$L$501,$B12,'Unos prihoda i primitaka'!H$3:H$501)</f>
        <v>0</v>
      </c>
      <c r="H12" s="336">
        <f>SUMIF('Unos prihoda i primitaka'!$L$3:$L$501,$B12,'Unos prihoda i primitaka'!I$3:I$501)</f>
        <v>0</v>
      </c>
      <c r="I12" s="315" t="str">
        <f>'OPĆI DIO'!$C$1</f>
        <v>1940 SVEUČILIŠTE U ZAGREBU - UČITELJSKI FAKULTET</v>
      </c>
    </row>
    <row r="13" spans="1:10">
      <c r="A13" s="261"/>
      <c r="B13" s="262">
        <v>83</v>
      </c>
      <c r="C13" s="262" t="s">
        <v>3905</v>
      </c>
      <c r="D13" s="337"/>
      <c r="E13" s="337"/>
      <c r="F13" s="336">
        <f>SUMIF('Unos prihoda i primitaka'!$L$3:$L$501,$B13,'Unos prihoda i primitaka'!G$3:G$501)</f>
        <v>0</v>
      </c>
      <c r="G13" s="336">
        <f>SUMIF('Unos prihoda i primitaka'!$L$3:$L$501,$B13,'Unos prihoda i primitaka'!H$3:H$501)</f>
        <v>0</v>
      </c>
      <c r="H13" s="336">
        <f>SUMIF('Unos prihoda i primitaka'!$L$3:$L$501,$B13,'Unos prihoda i primitaka'!I$3:I$501)</f>
        <v>0</v>
      </c>
      <c r="I13" s="315" t="str">
        <f>'OPĆI DIO'!$C$1</f>
        <v>1940 SVEUČILIŠTE U ZAGREBU - UČITELJSKI FAKULTET</v>
      </c>
    </row>
    <row r="14" spans="1:10">
      <c r="A14" s="261"/>
      <c r="B14" s="262">
        <v>84</v>
      </c>
      <c r="C14" s="262" t="s">
        <v>3906</v>
      </c>
      <c r="D14" s="337"/>
      <c r="E14" s="337"/>
      <c r="F14" s="336">
        <f>SUMIF('Unos prihoda i primitaka'!$L$3:$L$501,$B14,'Unos prihoda i primitaka'!G$3:G$501)</f>
        <v>0</v>
      </c>
      <c r="G14" s="336">
        <f>SUMIF('Unos prihoda i primitaka'!$L$3:$L$501,$B14,'Unos prihoda i primitaka'!H$3:H$501)</f>
        <v>0</v>
      </c>
      <c r="H14" s="336">
        <f>SUMIF('Unos prihoda i primitaka'!$L$3:$L$501,$B14,'Unos prihoda i primitaka'!I$3:I$501)</f>
        <v>0</v>
      </c>
      <c r="I14" s="315" t="str">
        <f>'OPĆI DIO'!$C$1</f>
        <v>1940 SVEUČILIŠTE U ZAGREBU - UČITELJSKI FAKULTET</v>
      </c>
    </row>
    <row r="15" spans="1:10" s="315" customFormat="1">
      <c r="A15" s="263">
        <v>5</v>
      </c>
      <c r="B15" s="264"/>
      <c r="C15" s="265" t="s">
        <v>4811</v>
      </c>
      <c r="D15" s="339">
        <f t="shared" ref="D15:E15" si="2">SUM(D16:D19)</f>
        <v>0</v>
      </c>
      <c r="E15" s="339">
        <f t="shared" si="2"/>
        <v>0</v>
      </c>
      <c r="F15" s="339">
        <f>SUM(F16:F19)</f>
        <v>0</v>
      </c>
      <c r="G15" s="339">
        <f t="shared" ref="G15" si="3">SUM(G16:G19)</f>
        <v>0</v>
      </c>
      <c r="H15" s="339">
        <f t="shared" ref="H15" si="4">SUM(H16:H19)</f>
        <v>0</v>
      </c>
      <c r="I15" s="315" t="str">
        <f>'OPĆI DIO'!$C$1</f>
        <v>1940 SVEUČILIŠTE U ZAGREBU - UČITELJSKI FAKULTET</v>
      </c>
    </row>
    <row r="16" spans="1:10">
      <c r="A16" s="262"/>
      <c r="B16" s="262">
        <v>51</v>
      </c>
      <c r="C16" s="266" t="s">
        <v>253</v>
      </c>
      <c r="D16" s="337"/>
      <c r="E16" s="337"/>
      <c r="F16" s="338">
        <f>SUMIF('Unos rashoda i izdataka'!$P$3:$P$501,$B16,'Unos rashoda i izdataka'!J$3:J$501)+SUMIF('Unos rashoda P4'!$S$3:$S$501,$B16,'Unos rashoda P4'!H$3:H$501)</f>
        <v>0</v>
      </c>
      <c r="G16" s="338">
        <f>SUMIF('Unos rashoda i izdataka'!$P$3:$P$501,$B16,'Unos rashoda i izdataka'!K$3:K$501)+SUMIF('Unos rashoda P4'!$S$3:$S$501,$B16,'Unos rashoda P4'!I$3:I$501)</f>
        <v>0</v>
      </c>
      <c r="H16" s="338">
        <f>SUMIF('Unos rashoda i izdataka'!$P$3:$P$501,$B16,'Unos rashoda i izdataka'!L$3:L$501)+SUMIF('Unos rashoda P4'!$S$3:$S$501,$B16,'Unos rashoda P4'!J$3:J$501)</f>
        <v>0</v>
      </c>
      <c r="I16" s="315" t="str">
        <f>'OPĆI DIO'!$C$1</f>
        <v>1940 SVEUČILIŠTE U ZAGREBU - UČITELJSKI FAKULTET</v>
      </c>
    </row>
    <row r="17" spans="1:9" ht="25.5">
      <c r="A17" s="262"/>
      <c r="B17" s="262">
        <v>54</v>
      </c>
      <c r="C17" s="266" t="s">
        <v>254</v>
      </c>
      <c r="D17" s="337"/>
      <c r="E17" s="337"/>
      <c r="F17" s="338">
        <f>SUMIF('Unos rashoda i izdataka'!$P$3:$P$501,$B17,'Unos rashoda i izdataka'!J$3:J$501)+SUMIF('Unos rashoda P4'!$S$3:$S$501,$B17,'Unos rashoda P4'!H$3:H$501)</f>
        <v>0</v>
      </c>
      <c r="G17" s="338">
        <f>SUMIF('Unos rashoda i izdataka'!$P$3:$P$501,$B17,'Unos rashoda i izdataka'!K$3:K$501)+SUMIF('Unos rashoda P4'!$S$3:$S$501,$B17,'Unos rashoda P4'!I$3:I$501)</f>
        <v>0</v>
      </c>
      <c r="H17" s="338">
        <f>SUMIF('Unos rashoda i izdataka'!$P$3:$P$501,$B17,'Unos rashoda i izdataka'!L$3:L$501)+SUMIF('Unos rashoda P4'!$S$3:$S$501,$B17,'Unos rashoda P4'!J$3:J$501)</f>
        <v>0</v>
      </c>
      <c r="I17" s="315" t="str">
        <f>'OPĆI DIO'!$C$1</f>
        <v>1940 SVEUČILIŠTE U ZAGREBU - UČITELJSKI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Hrvoje Jurak</cp:lastModifiedBy>
  <cp:lastPrinted>2023-09-26T12:58:05Z</cp:lastPrinted>
  <dcterms:created xsi:type="dcterms:W3CDTF">2018-09-10T07:36:17Z</dcterms:created>
  <dcterms:modified xsi:type="dcterms:W3CDTF">2023-10-06T18:42:29Z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