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 Đuzel\Documents\FINANCIJSKI PLAN\FINANCIJSKI PLAN 2022-2024\FINANCIJSKI PLAN 2022-2024\"/>
    </mc:Choice>
  </mc:AlternateContent>
  <bookViews>
    <workbookView xWindow="0" yWindow="0" windowWidth="30720" windowHeight="12840" activeTab="1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  <definedName name="UFZG" localSheetId="5" hidden="1">'PLAN RASHODA I IZDATAKA'!#REF!</definedName>
  </definedNames>
  <calcPr calcId="152511"/>
</workbook>
</file>

<file path=xl/calcChain.xml><?xml version="1.0" encoding="utf-8"?>
<calcChain xmlns="http://schemas.openxmlformats.org/spreadsheetml/2006/main">
  <c r="J116" i="17" l="1"/>
  <c r="J119" i="17"/>
  <c r="I119" i="17"/>
  <c r="J117" i="17"/>
  <c r="J118" i="17"/>
  <c r="I118" i="17"/>
  <c r="I116" i="17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F3" i="4"/>
  <c r="D3" i="4"/>
  <c r="C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H121" i="17"/>
  <c r="F121" i="17"/>
  <c r="D121" i="17"/>
  <c r="H120" i="17"/>
  <c r="F120" i="17"/>
  <c r="D120" i="17"/>
  <c r="H119" i="17"/>
  <c r="F119" i="17"/>
  <c r="D119" i="17"/>
  <c r="H118" i="17"/>
  <c r="F118" i="17"/>
  <c r="D118" i="17"/>
  <c r="H117" i="17"/>
  <c r="F117" i="17"/>
  <c r="D117" i="17"/>
  <c r="H116" i="17"/>
  <c r="F116" i="17"/>
  <c r="D116" i="17"/>
  <c r="H115" i="17"/>
  <c r="F115" i="17"/>
  <c r="D115" i="17"/>
  <c r="H114" i="17"/>
  <c r="F114" i="17"/>
  <c r="D114" i="17"/>
  <c r="H113" i="17"/>
  <c r="F113" i="17"/>
  <c r="D113" i="17"/>
  <c r="H112" i="17"/>
  <c r="F112" i="17"/>
  <c r="D112" i="17"/>
  <c r="H111" i="17"/>
  <c r="F111" i="17"/>
  <c r="D111" i="17"/>
  <c r="H110" i="17"/>
  <c r="F110" i="17"/>
  <c r="D110" i="17"/>
  <c r="H109" i="17"/>
  <c r="F109" i="17"/>
  <c r="D109" i="17"/>
  <c r="H108" i="17"/>
  <c r="F108" i="17"/>
  <c r="D108" i="17"/>
  <c r="H107" i="17"/>
  <c r="F107" i="17"/>
  <c r="D107" i="17"/>
  <c r="H106" i="17"/>
  <c r="F106" i="17"/>
  <c r="D106" i="17"/>
  <c r="H105" i="17"/>
  <c r="F105" i="17"/>
  <c r="D105" i="17"/>
  <c r="H104" i="17"/>
  <c r="F104" i="17"/>
  <c r="D104" i="17"/>
  <c r="H103" i="17"/>
  <c r="F103" i="17"/>
  <c r="D103" i="17"/>
  <c r="H102" i="17"/>
  <c r="F102" i="17"/>
  <c r="D102" i="17"/>
  <c r="H101" i="17"/>
  <c r="F101" i="17"/>
  <c r="D101" i="17"/>
  <c r="H100" i="17"/>
  <c r="F100" i="17"/>
  <c r="D100" i="17"/>
  <c r="H99" i="17"/>
  <c r="F99" i="17"/>
  <c r="D99" i="17"/>
  <c r="H98" i="17"/>
  <c r="F98" i="17"/>
  <c r="D98" i="17"/>
  <c r="H97" i="17"/>
  <c r="F97" i="17"/>
  <c r="D97" i="17"/>
  <c r="H96" i="17"/>
  <c r="F96" i="17"/>
  <c r="D96" i="17"/>
  <c r="H95" i="17"/>
  <c r="F95" i="17"/>
  <c r="D95" i="17"/>
  <c r="H94" i="17"/>
  <c r="F94" i="17"/>
  <c r="D94" i="17"/>
  <c r="H93" i="17"/>
  <c r="F93" i="17"/>
  <c r="D93" i="17"/>
  <c r="H92" i="17"/>
  <c r="F92" i="17"/>
  <c r="D92" i="17"/>
  <c r="H91" i="17"/>
  <c r="F91" i="17"/>
  <c r="D91" i="17"/>
  <c r="H90" i="17"/>
  <c r="F90" i="17"/>
  <c r="D90" i="17"/>
  <c r="H89" i="17"/>
  <c r="F89" i="17"/>
  <c r="D89" i="17"/>
  <c r="H88" i="17"/>
  <c r="F88" i="17"/>
  <c r="D88" i="17"/>
  <c r="H87" i="17"/>
  <c r="F87" i="17"/>
  <c r="D87" i="17"/>
  <c r="H86" i="17"/>
  <c r="F86" i="17"/>
  <c r="D86" i="17"/>
  <c r="H85" i="17"/>
  <c r="F85" i="17"/>
  <c r="D85" i="17"/>
  <c r="H84" i="17"/>
  <c r="F84" i="17"/>
  <c r="D84" i="17"/>
  <c r="H83" i="17"/>
  <c r="F83" i="17"/>
  <c r="D83" i="17"/>
  <c r="H82" i="17"/>
  <c r="F82" i="17"/>
  <c r="D82" i="17"/>
  <c r="H81" i="17"/>
  <c r="F81" i="17"/>
  <c r="D81" i="17"/>
  <c r="H80" i="17"/>
  <c r="F80" i="17"/>
  <c r="D80" i="17"/>
  <c r="H79" i="17"/>
  <c r="F79" i="17"/>
  <c r="D79" i="17"/>
  <c r="H78" i="17"/>
  <c r="F78" i="17"/>
  <c r="D78" i="17"/>
  <c r="H77" i="17"/>
  <c r="F77" i="17"/>
  <c r="D77" i="17"/>
  <c r="H76" i="17"/>
  <c r="F76" i="17"/>
  <c r="D76" i="17"/>
  <c r="H75" i="17"/>
  <c r="F75" i="17"/>
  <c r="D75" i="17"/>
  <c r="H74" i="17"/>
  <c r="F74" i="17"/>
  <c r="D74" i="17"/>
  <c r="H73" i="17"/>
  <c r="F73" i="17"/>
  <c r="D73" i="17"/>
  <c r="H72" i="17"/>
  <c r="F72" i="17"/>
  <c r="D72" i="17"/>
  <c r="H71" i="17"/>
  <c r="F71" i="17"/>
  <c r="D71" i="17"/>
  <c r="H70" i="17"/>
  <c r="F70" i="17"/>
  <c r="D70" i="17"/>
  <c r="H69" i="17"/>
  <c r="F69" i="17"/>
  <c r="D69" i="17"/>
  <c r="H68" i="17"/>
  <c r="F68" i="17"/>
  <c r="D68" i="17"/>
  <c r="H67" i="17"/>
  <c r="F67" i="17"/>
  <c r="D67" i="17"/>
  <c r="H66" i="17"/>
  <c r="F66" i="17"/>
  <c r="D66" i="17"/>
  <c r="H65" i="17"/>
  <c r="F65" i="17"/>
  <c r="D65" i="17"/>
  <c r="H64" i="17"/>
  <c r="F64" i="17"/>
  <c r="D64" i="17"/>
  <c r="H63" i="17"/>
  <c r="F63" i="17"/>
  <c r="D63" i="17"/>
  <c r="H62" i="17"/>
  <c r="F62" i="17"/>
  <c r="D62" i="17"/>
  <c r="H61" i="17"/>
  <c r="F61" i="17"/>
  <c r="D61" i="17"/>
  <c r="H60" i="17"/>
  <c r="F60" i="17"/>
  <c r="D60" i="17"/>
  <c r="H59" i="17"/>
  <c r="F59" i="17"/>
  <c r="D59" i="17"/>
  <c r="H58" i="17"/>
  <c r="F58" i="17"/>
  <c r="D58" i="17"/>
  <c r="H57" i="17"/>
  <c r="F57" i="17"/>
  <c r="D57" i="17"/>
  <c r="H56" i="17"/>
  <c r="F56" i="17"/>
  <c r="D56" i="17"/>
  <c r="H55" i="17"/>
  <c r="F55" i="17"/>
  <c r="D55" i="17"/>
  <c r="H54" i="17"/>
  <c r="F54" i="17"/>
  <c r="D54" i="17"/>
  <c r="H53" i="17"/>
  <c r="F53" i="17"/>
  <c r="D53" i="17"/>
  <c r="H52" i="17"/>
  <c r="F52" i="17"/>
  <c r="D52" i="17"/>
  <c r="H51" i="17"/>
  <c r="F51" i="17"/>
  <c r="D51" i="17"/>
  <c r="H50" i="17"/>
  <c r="F50" i="17"/>
  <c r="D50" i="17"/>
  <c r="H49" i="17"/>
  <c r="F49" i="17"/>
  <c r="D49" i="17"/>
  <c r="H48" i="17"/>
  <c r="F48" i="17"/>
  <c r="D48" i="17"/>
  <c r="H47" i="17"/>
  <c r="F47" i="17"/>
  <c r="D47" i="17"/>
  <c r="H46" i="17"/>
  <c r="F46" i="17"/>
  <c r="D46" i="17"/>
  <c r="H45" i="17"/>
  <c r="F45" i="17"/>
  <c r="D45" i="17"/>
  <c r="H44" i="17"/>
  <c r="F44" i="17"/>
  <c r="D44" i="17"/>
  <c r="H43" i="17"/>
  <c r="F43" i="17"/>
  <c r="D43" i="17"/>
  <c r="H42" i="17"/>
  <c r="F42" i="17"/>
  <c r="D42" i="17"/>
  <c r="H41" i="17"/>
  <c r="F41" i="17"/>
  <c r="D41" i="17"/>
  <c r="H40" i="17"/>
  <c r="F40" i="17"/>
  <c r="D40" i="17"/>
  <c r="H39" i="17"/>
  <c r="F39" i="17"/>
  <c r="D39" i="17"/>
  <c r="H38" i="17"/>
  <c r="F38" i="17"/>
  <c r="D38" i="17"/>
  <c r="H37" i="17"/>
  <c r="F37" i="17"/>
  <c r="D37" i="17"/>
  <c r="H36" i="17"/>
  <c r="F36" i="17"/>
  <c r="D36" i="17"/>
  <c r="H35" i="17"/>
  <c r="F35" i="17"/>
  <c r="D35" i="17"/>
  <c r="H34" i="17"/>
  <c r="F34" i="17"/>
  <c r="D34" i="17"/>
  <c r="H33" i="17"/>
  <c r="F33" i="17"/>
  <c r="D33" i="17"/>
  <c r="H32" i="17"/>
  <c r="F32" i="17"/>
  <c r="D32" i="17"/>
  <c r="H31" i="17"/>
  <c r="F31" i="17"/>
  <c r="D31" i="17"/>
  <c r="H30" i="17"/>
  <c r="F30" i="17"/>
  <c r="D30" i="17"/>
  <c r="H29" i="17"/>
  <c r="F29" i="17"/>
  <c r="D29" i="17"/>
  <c r="H28" i="17"/>
  <c r="F28" i="17"/>
  <c r="D28" i="17"/>
  <c r="H27" i="17"/>
  <c r="F27" i="17"/>
  <c r="D27" i="17"/>
  <c r="H26" i="17"/>
  <c r="F26" i="17"/>
  <c r="D26" i="17"/>
  <c r="H25" i="17"/>
  <c r="F25" i="17"/>
  <c r="D25" i="17"/>
  <c r="H24" i="17"/>
  <c r="F24" i="17"/>
  <c r="D24" i="17"/>
  <c r="H23" i="17"/>
  <c r="F23" i="17"/>
  <c r="D23" i="17"/>
  <c r="H22" i="17"/>
  <c r="F22" i="17"/>
  <c r="D22" i="17"/>
  <c r="H21" i="17"/>
  <c r="F21" i="17"/>
  <c r="D21" i="17"/>
  <c r="H20" i="17"/>
  <c r="F20" i="17"/>
  <c r="D20" i="17"/>
  <c r="H19" i="17"/>
  <c r="F19" i="17"/>
  <c r="D19" i="17"/>
  <c r="H18" i="17"/>
  <c r="F18" i="17"/>
  <c r="D18" i="17"/>
  <c r="H17" i="17"/>
  <c r="F17" i="17"/>
  <c r="D17" i="17"/>
  <c r="H16" i="17"/>
  <c r="F16" i="17"/>
  <c r="D16" i="17"/>
  <c r="H15" i="17"/>
  <c r="F15" i="17"/>
  <c r="D15" i="17"/>
  <c r="H14" i="17"/>
  <c r="F14" i="17"/>
  <c r="D14" i="17"/>
  <c r="H13" i="17"/>
  <c r="F13" i="17"/>
  <c r="D13" i="17"/>
  <c r="H12" i="17"/>
  <c r="F12" i="17"/>
  <c r="D12" i="17"/>
  <c r="H11" i="17"/>
  <c r="F11" i="17"/>
  <c r="D11" i="17"/>
  <c r="H10" i="17"/>
  <c r="F10" i="17"/>
  <c r="D10" i="17"/>
  <c r="H9" i="17"/>
  <c r="F9" i="17"/>
  <c r="D9" i="17"/>
  <c r="H8" i="17"/>
  <c r="F8" i="17"/>
  <c r="D8" i="17"/>
  <c r="H7" i="17"/>
  <c r="F7" i="17"/>
  <c r="D7" i="17"/>
  <c r="H6" i="17"/>
  <c r="F6" i="17"/>
  <c r="D6" i="17"/>
  <c r="H5" i="17"/>
  <c r="F5" i="17"/>
  <c r="D5" i="17"/>
  <c r="H4" i="17"/>
  <c r="F4" i="17"/>
  <c r="D4" i="17"/>
  <c r="H3" i="17"/>
  <c r="F3" i="25"/>
  <c r="D3" i="25"/>
  <c r="L8" i="12"/>
  <c r="L9" i="12"/>
  <c r="B15" i="4" s="1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A16" i="4" s="1"/>
  <c r="B11" i="4" l="1"/>
  <c r="B116" i="17"/>
  <c r="A117" i="17"/>
  <c r="B120" i="17"/>
  <c r="A121" i="17"/>
  <c r="B117" i="17"/>
  <c r="A118" i="17"/>
  <c r="B121" i="17"/>
  <c r="A122" i="17"/>
  <c r="A15" i="4"/>
  <c r="A115" i="17"/>
  <c r="B118" i="17"/>
  <c r="A119" i="17"/>
  <c r="B122" i="17"/>
  <c r="A13" i="4"/>
  <c r="B115" i="17"/>
  <c r="A116" i="17"/>
  <c r="B119" i="17"/>
  <c r="A120" i="17"/>
  <c r="A11" i="4"/>
  <c r="B16" i="4"/>
  <c r="B3" i="17"/>
  <c r="B6" i="17"/>
  <c r="A7" i="17"/>
  <c r="B10" i="17"/>
  <c r="A11" i="17"/>
  <c r="B14" i="17"/>
  <c r="A15" i="17"/>
  <c r="B18" i="17"/>
  <c r="A19" i="17"/>
  <c r="B22" i="17"/>
  <c r="A23" i="17"/>
  <c r="B26" i="17"/>
  <c r="A27" i="17"/>
  <c r="B30" i="17"/>
  <c r="A31" i="17"/>
  <c r="B34" i="17"/>
  <c r="A35" i="17"/>
  <c r="B38" i="17"/>
  <c r="A39" i="17"/>
  <c r="B42" i="17"/>
  <c r="A43" i="17"/>
  <c r="B46" i="17"/>
  <c r="A47" i="17"/>
  <c r="B50" i="17"/>
  <c r="A51" i="17"/>
  <c r="B54" i="17"/>
  <c r="A55" i="17"/>
  <c r="B58" i="17"/>
  <c r="A59" i="17"/>
  <c r="B62" i="17"/>
  <c r="A63" i="17"/>
  <c r="B66" i="17"/>
  <c r="A67" i="17"/>
  <c r="B70" i="17"/>
  <c r="A71" i="17"/>
  <c r="B74" i="17"/>
  <c r="A75" i="17"/>
  <c r="B78" i="17"/>
  <c r="A79" i="17"/>
  <c r="B82" i="17"/>
  <c r="A83" i="17"/>
  <c r="B86" i="17"/>
  <c r="A87" i="17"/>
  <c r="B90" i="17"/>
  <c r="A91" i="17"/>
  <c r="B94" i="17"/>
  <c r="A95" i="17"/>
  <c r="B98" i="17"/>
  <c r="A99" i="17"/>
  <c r="B102" i="17"/>
  <c r="A103" i="17"/>
  <c r="B106" i="17"/>
  <c r="A107" i="17"/>
  <c r="B110" i="17"/>
  <c r="A111" i="17"/>
  <c r="B114" i="17"/>
  <c r="B5" i="4"/>
  <c r="A6" i="4"/>
  <c r="B9" i="4"/>
  <c r="A10" i="4"/>
  <c r="B13" i="4"/>
  <c r="A14" i="4"/>
  <c r="A4" i="17"/>
  <c r="B7" i="17"/>
  <c r="A8" i="17"/>
  <c r="B11" i="17"/>
  <c r="A12" i="17"/>
  <c r="B15" i="17"/>
  <c r="A16" i="17"/>
  <c r="B19" i="17"/>
  <c r="A20" i="17"/>
  <c r="B23" i="17"/>
  <c r="A24" i="17"/>
  <c r="B27" i="17"/>
  <c r="A28" i="17"/>
  <c r="B31" i="17"/>
  <c r="A32" i="17"/>
  <c r="B35" i="17"/>
  <c r="A36" i="17"/>
  <c r="B39" i="17"/>
  <c r="A40" i="17"/>
  <c r="B43" i="17"/>
  <c r="A44" i="17"/>
  <c r="B47" i="17"/>
  <c r="A48" i="17"/>
  <c r="B51" i="17"/>
  <c r="A52" i="17"/>
  <c r="B55" i="17"/>
  <c r="A56" i="17"/>
  <c r="B59" i="17"/>
  <c r="A60" i="17"/>
  <c r="B63" i="17"/>
  <c r="A64" i="17"/>
  <c r="B67" i="17"/>
  <c r="A68" i="17"/>
  <c r="B71" i="17"/>
  <c r="A72" i="17"/>
  <c r="B75" i="17"/>
  <c r="A76" i="17"/>
  <c r="B79" i="17"/>
  <c r="A80" i="17"/>
  <c r="B83" i="17"/>
  <c r="A84" i="17"/>
  <c r="B87" i="17"/>
  <c r="A88" i="17"/>
  <c r="B91" i="17"/>
  <c r="A92" i="17"/>
  <c r="B95" i="17"/>
  <c r="A96" i="17"/>
  <c r="B99" i="17"/>
  <c r="A100" i="17"/>
  <c r="B103" i="17"/>
  <c r="A104" i="17"/>
  <c r="B107" i="17"/>
  <c r="A108" i="17"/>
  <c r="B111" i="17"/>
  <c r="A112" i="17"/>
  <c r="A3" i="4"/>
  <c r="B6" i="4"/>
  <c r="A7" i="4"/>
  <c r="B10" i="4"/>
  <c r="B14" i="4"/>
  <c r="B4" i="17"/>
  <c r="A5" i="17"/>
  <c r="B8" i="17"/>
  <c r="A9" i="17"/>
  <c r="B12" i="17"/>
  <c r="A13" i="17"/>
  <c r="B16" i="17"/>
  <c r="A17" i="17"/>
  <c r="B20" i="17"/>
  <c r="A21" i="17"/>
  <c r="B24" i="17"/>
  <c r="A25" i="17"/>
  <c r="B28" i="17"/>
  <c r="A29" i="17"/>
  <c r="B32" i="17"/>
  <c r="A33" i="17"/>
  <c r="B36" i="17"/>
  <c r="A37" i="17"/>
  <c r="B40" i="17"/>
  <c r="A41" i="17"/>
  <c r="B44" i="17"/>
  <c r="A45" i="17"/>
  <c r="B48" i="17"/>
  <c r="A49" i="17"/>
  <c r="B52" i="17"/>
  <c r="A53" i="17"/>
  <c r="B56" i="17"/>
  <c r="A57" i="17"/>
  <c r="B60" i="17"/>
  <c r="A61" i="17"/>
  <c r="B64" i="17"/>
  <c r="A65" i="17"/>
  <c r="B68" i="17"/>
  <c r="A69" i="17"/>
  <c r="B72" i="17"/>
  <c r="A73" i="17"/>
  <c r="B76" i="17"/>
  <c r="A77" i="17"/>
  <c r="B80" i="17"/>
  <c r="A81" i="17"/>
  <c r="B84" i="17"/>
  <c r="A85" i="17"/>
  <c r="B88" i="17"/>
  <c r="A89" i="17"/>
  <c r="B92" i="17"/>
  <c r="A93" i="17"/>
  <c r="B96" i="17"/>
  <c r="A97" i="17"/>
  <c r="B100" i="17"/>
  <c r="A101" i="17"/>
  <c r="B104" i="17"/>
  <c r="A105" i="17"/>
  <c r="B108" i="17"/>
  <c r="A109" i="17"/>
  <c r="B112" i="17"/>
  <c r="A113" i="17"/>
  <c r="B3" i="4"/>
  <c r="A4" i="4"/>
  <c r="B7" i="4"/>
  <c r="A8" i="4"/>
  <c r="A12" i="4"/>
  <c r="A3" i="17"/>
  <c r="B5" i="17"/>
  <c r="A6" i="17"/>
  <c r="B9" i="17"/>
  <c r="A10" i="17"/>
  <c r="B13" i="17"/>
  <c r="A14" i="17"/>
  <c r="B17" i="17"/>
  <c r="A18" i="17"/>
  <c r="B21" i="17"/>
  <c r="A22" i="17"/>
  <c r="B25" i="17"/>
  <c r="A26" i="17"/>
  <c r="B29" i="17"/>
  <c r="A30" i="17"/>
  <c r="B33" i="17"/>
  <c r="A34" i="17"/>
  <c r="B37" i="17"/>
  <c r="A38" i="17"/>
  <c r="B41" i="17"/>
  <c r="A42" i="17"/>
  <c r="B45" i="17"/>
  <c r="A46" i="17"/>
  <c r="B49" i="17"/>
  <c r="A50" i="17"/>
  <c r="B53" i="17"/>
  <c r="A54" i="17"/>
  <c r="B57" i="17"/>
  <c r="A58" i="17"/>
  <c r="B61" i="17"/>
  <c r="A62" i="17"/>
  <c r="B65" i="17"/>
  <c r="A66" i="17"/>
  <c r="B69" i="17"/>
  <c r="A70" i="17"/>
  <c r="B73" i="17"/>
  <c r="A74" i="17"/>
  <c r="B77" i="17"/>
  <c r="A78" i="17"/>
  <c r="B81" i="17"/>
  <c r="A82" i="17"/>
  <c r="B85" i="17"/>
  <c r="A86" i="17"/>
  <c r="B89" i="17"/>
  <c r="A90" i="17"/>
  <c r="B93" i="17"/>
  <c r="A94" i="17"/>
  <c r="B97" i="17"/>
  <c r="A98" i="17"/>
  <c r="B101" i="17"/>
  <c r="A102" i="17"/>
  <c r="B105" i="17"/>
  <c r="A106" i="17"/>
  <c r="B109" i="17"/>
  <c r="A110" i="17"/>
  <c r="B113" i="17"/>
  <c r="A114" i="17"/>
  <c r="B4" i="4"/>
  <c r="A5" i="4"/>
  <c r="B8" i="4"/>
  <c r="A9" i="4"/>
  <c r="B12" i="4"/>
  <c r="S108" i="14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B3" i="25" l="1"/>
  <c r="F3" i="17"/>
  <c r="D3" i="17"/>
  <c r="W108" i="14" l="1"/>
  <c r="V108" i="14"/>
  <c r="U108" i="14"/>
  <c r="T108" i="14"/>
  <c r="Q108" i="14"/>
  <c r="P108" i="14"/>
  <c r="O108" i="14"/>
  <c r="M108" i="14"/>
  <c r="H108" i="14"/>
  <c r="W107" i="14"/>
  <c r="V107" i="14"/>
  <c r="U107" i="14"/>
  <c r="T107" i="14"/>
  <c r="Q107" i="14"/>
  <c r="P107" i="14"/>
  <c r="O107" i="14"/>
  <c r="M107" i="14"/>
  <c r="H107" i="14"/>
  <c r="W105" i="14"/>
  <c r="V105" i="14"/>
  <c r="U105" i="14"/>
  <c r="T105" i="14"/>
  <c r="Q105" i="14"/>
  <c r="P105" i="14"/>
  <c r="O105" i="14"/>
  <c r="M105" i="14"/>
  <c r="H105" i="14"/>
  <c r="W104" i="14"/>
  <c r="V104" i="14"/>
  <c r="U104" i="14"/>
  <c r="T104" i="14"/>
  <c r="Q104" i="14"/>
  <c r="P104" i="14"/>
  <c r="O104" i="14"/>
  <c r="M104" i="14"/>
  <c r="H104" i="14"/>
  <c r="W103" i="14"/>
  <c r="V103" i="14"/>
  <c r="U103" i="14"/>
  <c r="T103" i="14"/>
  <c r="Q103" i="14"/>
  <c r="P103" i="14"/>
  <c r="O103" i="14"/>
  <c r="M103" i="14"/>
  <c r="H103" i="14"/>
  <c r="W102" i="14"/>
  <c r="V102" i="14"/>
  <c r="U102" i="14"/>
  <c r="T102" i="14"/>
  <c r="Q102" i="14"/>
  <c r="P102" i="14"/>
  <c r="O102" i="14"/>
  <c r="M102" i="14"/>
  <c r="H102" i="14"/>
  <c r="W101" i="14"/>
  <c r="V101" i="14"/>
  <c r="U101" i="14"/>
  <c r="T101" i="14"/>
  <c r="Q101" i="14"/>
  <c r="P101" i="14"/>
  <c r="O101" i="14"/>
  <c r="M101" i="14"/>
  <c r="H101" i="14"/>
  <c r="W99" i="14"/>
  <c r="V99" i="14"/>
  <c r="U99" i="14"/>
  <c r="T99" i="14"/>
  <c r="Q99" i="14"/>
  <c r="P99" i="14"/>
  <c r="O99" i="14"/>
  <c r="M99" i="14"/>
  <c r="H99" i="14"/>
  <c r="W98" i="14"/>
  <c r="V98" i="14"/>
  <c r="U98" i="14"/>
  <c r="T98" i="14"/>
  <c r="Q98" i="14"/>
  <c r="P98" i="14"/>
  <c r="O98" i="14"/>
  <c r="M98" i="14"/>
  <c r="H98" i="14"/>
  <c r="W97" i="14"/>
  <c r="V97" i="14"/>
  <c r="U97" i="14"/>
  <c r="T97" i="14"/>
  <c r="Q97" i="14"/>
  <c r="P97" i="14"/>
  <c r="O97" i="14"/>
  <c r="M97" i="14"/>
  <c r="H97" i="14"/>
  <c r="W96" i="14"/>
  <c r="V96" i="14"/>
  <c r="U96" i="14"/>
  <c r="T96" i="14"/>
  <c r="Q96" i="14"/>
  <c r="P96" i="14"/>
  <c r="O96" i="14"/>
  <c r="M96" i="14"/>
  <c r="H96" i="14"/>
  <c r="W95" i="14"/>
  <c r="V95" i="14"/>
  <c r="U95" i="14"/>
  <c r="T95" i="14"/>
  <c r="Q95" i="14"/>
  <c r="P95" i="14"/>
  <c r="O95" i="14"/>
  <c r="M95" i="14"/>
  <c r="H95" i="14"/>
  <c r="W94" i="14"/>
  <c r="V94" i="14"/>
  <c r="U94" i="14"/>
  <c r="T94" i="14"/>
  <c r="Q94" i="14"/>
  <c r="P94" i="14"/>
  <c r="O94" i="14"/>
  <c r="M94" i="14"/>
  <c r="H94" i="14"/>
  <c r="W93" i="14"/>
  <c r="V93" i="14"/>
  <c r="U93" i="14"/>
  <c r="T93" i="14"/>
  <c r="Q93" i="14"/>
  <c r="P93" i="14"/>
  <c r="O93" i="14"/>
  <c r="M93" i="14"/>
  <c r="H93" i="14"/>
  <c r="W88" i="14"/>
  <c r="V88" i="14"/>
  <c r="U88" i="14"/>
  <c r="T88" i="14"/>
  <c r="Q88" i="14"/>
  <c r="P88" i="14"/>
  <c r="O88" i="14"/>
  <c r="M88" i="14"/>
  <c r="H88" i="14"/>
  <c r="W87" i="14"/>
  <c r="V87" i="14"/>
  <c r="U87" i="14"/>
  <c r="T87" i="14"/>
  <c r="Q87" i="14"/>
  <c r="P87" i="14"/>
  <c r="O87" i="14"/>
  <c r="M87" i="14"/>
  <c r="H87" i="14"/>
  <c r="W85" i="14"/>
  <c r="V85" i="14"/>
  <c r="U85" i="14"/>
  <c r="T85" i="14"/>
  <c r="Q85" i="14"/>
  <c r="P85" i="14"/>
  <c r="O85" i="14"/>
  <c r="M85" i="14"/>
  <c r="H85" i="14"/>
  <c r="W84" i="14"/>
  <c r="V84" i="14"/>
  <c r="U84" i="14"/>
  <c r="T84" i="14"/>
  <c r="Q84" i="14"/>
  <c r="P84" i="14"/>
  <c r="O84" i="14"/>
  <c r="M84" i="14"/>
  <c r="H84" i="14"/>
  <c r="W83" i="14"/>
  <c r="V83" i="14"/>
  <c r="U83" i="14"/>
  <c r="T83" i="14"/>
  <c r="Q83" i="14"/>
  <c r="P83" i="14"/>
  <c r="O83" i="14"/>
  <c r="M83" i="14"/>
  <c r="H83" i="14"/>
  <c r="W82" i="14"/>
  <c r="V82" i="14"/>
  <c r="U82" i="14"/>
  <c r="T82" i="14"/>
  <c r="Q82" i="14"/>
  <c r="P82" i="14"/>
  <c r="O82" i="14"/>
  <c r="M82" i="14"/>
  <c r="H82" i="14"/>
  <c r="W81" i="14"/>
  <c r="V81" i="14"/>
  <c r="U81" i="14"/>
  <c r="T81" i="14"/>
  <c r="Q81" i="14"/>
  <c r="P81" i="14"/>
  <c r="O81" i="14"/>
  <c r="M81" i="14"/>
  <c r="H81" i="14"/>
  <c r="W79" i="14"/>
  <c r="V79" i="14"/>
  <c r="U79" i="14"/>
  <c r="T79" i="14"/>
  <c r="Q79" i="14"/>
  <c r="P79" i="14"/>
  <c r="O79" i="14"/>
  <c r="M79" i="14"/>
  <c r="H79" i="14"/>
  <c r="W78" i="14"/>
  <c r="V78" i="14"/>
  <c r="U78" i="14"/>
  <c r="T78" i="14"/>
  <c r="Q78" i="14"/>
  <c r="P78" i="14"/>
  <c r="O78" i="14"/>
  <c r="M78" i="14"/>
  <c r="H78" i="14"/>
  <c r="W77" i="14"/>
  <c r="V77" i="14"/>
  <c r="U77" i="14"/>
  <c r="T77" i="14"/>
  <c r="Q77" i="14"/>
  <c r="P77" i="14"/>
  <c r="O77" i="14"/>
  <c r="M77" i="14"/>
  <c r="H77" i="14"/>
  <c r="W76" i="14"/>
  <c r="V76" i="14"/>
  <c r="U76" i="14"/>
  <c r="T76" i="14"/>
  <c r="Q76" i="14"/>
  <c r="P76" i="14"/>
  <c r="O76" i="14"/>
  <c r="M76" i="14"/>
  <c r="H76" i="14"/>
  <c r="W75" i="14"/>
  <c r="V75" i="14"/>
  <c r="U75" i="14"/>
  <c r="T75" i="14"/>
  <c r="Q75" i="14"/>
  <c r="P75" i="14"/>
  <c r="O75" i="14"/>
  <c r="M75" i="14"/>
  <c r="H75" i="14"/>
  <c r="W74" i="14"/>
  <c r="V74" i="14"/>
  <c r="U74" i="14"/>
  <c r="T74" i="14"/>
  <c r="Q74" i="14"/>
  <c r="P74" i="14"/>
  <c r="O74" i="14"/>
  <c r="M74" i="14"/>
  <c r="H74" i="14"/>
  <c r="W73" i="14"/>
  <c r="V73" i="14"/>
  <c r="U73" i="14"/>
  <c r="T73" i="14"/>
  <c r="Q73" i="14"/>
  <c r="P73" i="14"/>
  <c r="O73" i="14"/>
  <c r="M73" i="14"/>
  <c r="H73" i="14"/>
  <c r="W68" i="14"/>
  <c r="V68" i="14"/>
  <c r="U68" i="14"/>
  <c r="T68" i="14"/>
  <c r="Q68" i="14"/>
  <c r="P68" i="14"/>
  <c r="O68" i="14"/>
  <c r="M68" i="14"/>
  <c r="W67" i="14"/>
  <c r="V67" i="14"/>
  <c r="U67" i="14"/>
  <c r="T67" i="14"/>
  <c r="Q67" i="14"/>
  <c r="P67" i="14"/>
  <c r="O67" i="14"/>
  <c r="M67" i="14"/>
  <c r="W66" i="14"/>
  <c r="V66" i="14"/>
  <c r="U66" i="14"/>
  <c r="T66" i="14"/>
  <c r="Q66" i="14"/>
  <c r="P66" i="14"/>
  <c r="O66" i="14"/>
  <c r="M66" i="14"/>
  <c r="W65" i="14"/>
  <c r="V65" i="14"/>
  <c r="U65" i="14"/>
  <c r="T65" i="14"/>
  <c r="Q65" i="14"/>
  <c r="P65" i="14"/>
  <c r="O65" i="14"/>
  <c r="M65" i="14"/>
  <c r="W64" i="14"/>
  <c r="V64" i="14"/>
  <c r="U64" i="14"/>
  <c r="T64" i="14"/>
  <c r="Q64" i="14"/>
  <c r="P64" i="14"/>
  <c r="O64" i="14"/>
  <c r="M64" i="14"/>
  <c r="W62" i="14"/>
  <c r="V62" i="14"/>
  <c r="U62" i="14"/>
  <c r="T62" i="14"/>
  <c r="Q62" i="14"/>
  <c r="P62" i="14"/>
  <c r="O62" i="14"/>
  <c r="M62" i="14"/>
  <c r="W61" i="14"/>
  <c r="V61" i="14"/>
  <c r="U61" i="14"/>
  <c r="T61" i="14"/>
  <c r="Q61" i="14"/>
  <c r="P61" i="14"/>
  <c r="O61" i="14"/>
  <c r="M61" i="14"/>
  <c r="W60" i="14"/>
  <c r="V60" i="14"/>
  <c r="U60" i="14"/>
  <c r="T60" i="14"/>
  <c r="Q60" i="14"/>
  <c r="P60" i="14"/>
  <c r="O60" i="14"/>
  <c r="M60" i="14"/>
  <c r="W57" i="14"/>
  <c r="V57" i="14"/>
  <c r="U57" i="14"/>
  <c r="T57" i="14"/>
  <c r="Q57" i="14"/>
  <c r="P57" i="14"/>
  <c r="O57" i="14"/>
  <c r="M57" i="14"/>
  <c r="W56" i="14"/>
  <c r="V56" i="14"/>
  <c r="U56" i="14"/>
  <c r="T56" i="14"/>
  <c r="Q56" i="14"/>
  <c r="P56" i="14"/>
  <c r="O56" i="14"/>
  <c r="M56" i="14"/>
  <c r="W55" i="14"/>
  <c r="V55" i="14"/>
  <c r="U55" i="14"/>
  <c r="T55" i="14"/>
  <c r="Q55" i="14"/>
  <c r="P55" i="14"/>
  <c r="O55" i="14"/>
  <c r="M55" i="14"/>
  <c r="W54" i="14"/>
  <c r="V54" i="14"/>
  <c r="U54" i="14"/>
  <c r="T54" i="14"/>
  <c r="Q54" i="14"/>
  <c r="P54" i="14"/>
  <c r="O54" i="14"/>
  <c r="M54" i="14"/>
  <c r="W52" i="14"/>
  <c r="V52" i="14"/>
  <c r="U52" i="14"/>
  <c r="T52" i="14"/>
  <c r="Q52" i="14"/>
  <c r="P52" i="14"/>
  <c r="O52" i="14"/>
  <c r="M52" i="14"/>
  <c r="W50" i="14"/>
  <c r="V50" i="14"/>
  <c r="U50" i="14"/>
  <c r="T50" i="14"/>
  <c r="Q50" i="14"/>
  <c r="P50" i="14"/>
  <c r="O50" i="14"/>
  <c r="M50" i="14"/>
  <c r="W48" i="14"/>
  <c r="V48" i="14"/>
  <c r="U48" i="14"/>
  <c r="T48" i="14"/>
  <c r="Q48" i="14"/>
  <c r="P48" i="14"/>
  <c r="O48" i="14"/>
  <c r="M48" i="14"/>
  <c r="W47" i="14"/>
  <c r="V47" i="14"/>
  <c r="U47" i="14"/>
  <c r="T47" i="14"/>
  <c r="Q47" i="14"/>
  <c r="P47" i="14"/>
  <c r="O47" i="14"/>
  <c r="M47" i="14"/>
  <c r="W46" i="14"/>
  <c r="V46" i="14"/>
  <c r="U46" i="14"/>
  <c r="T46" i="14"/>
  <c r="Q46" i="14"/>
  <c r="P46" i="14"/>
  <c r="O46" i="14"/>
  <c r="M46" i="14"/>
  <c r="W45" i="14"/>
  <c r="V45" i="14"/>
  <c r="U45" i="14"/>
  <c r="T45" i="14"/>
  <c r="Q45" i="14"/>
  <c r="P45" i="14"/>
  <c r="O45" i="14"/>
  <c r="M45" i="14"/>
  <c r="W44" i="14"/>
  <c r="V44" i="14"/>
  <c r="U44" i="14"/>
  <c r="T44" i="14"/>
  <c r="Q44" i="14"/>
  <c r="P44" i="14"/>
  <c r="O44" i="14"/>
  <c r="M44" i="14"/>
  <c r="W43" i="14"/>
  <c r="V43" i="14"/>
  <c r="U43" i="14"/>
  <c r="T43" i="14"/>
  <c r="Q43" i="14"/>
  <c r="P43" i="14"/>
  <c r="O43" i="14"/>
  <c r="M43" i="14"/>
  <c r="W41" i="14"/>
  <c r="V41" i="14"/>
  <c r="U41" i="14"/>
  <c r="T41" i="14"/>
  <c r="Q41" i="14"/>
  <c r="P41" i="14"/>
  <c r="O41" i="14"/>
  <c r="M41" i="14"/>
  <c r="W40" i="14"/>
  <c r="V40" i="14"/>
  <c r="U40" i="14"/>
  <c r="T40" i="14"/>
  <c r="Q40" i="14"/>
  <c r="P40" i="14"/>
  <c r="O40" i="14"/>
  <c r="M40" i="14"/>
  <c r="W37" i="14"/>
  <c r="V37" i="14"/>
  <c r="U37" i="14"/>
  <c r="T37" i="14"/>
  <c r="Q37" i="14"/>
  <c r="P37" i="14"/>
  <c r="O37" i="14"/>
  <c r="M37" i="14"/>
  <c r="W36" i="14"/>
  <c r="V36" i="14"/>
  <c r="U36" i="14"/>
  <c r="T36" i="14"/>
  <c r="Q36" i="14"/>
  <c r="P36" i="14"/>
  <c r="O36" i="14"/>
  <c r="M36" i="14"/>
  <c r="W35" i="14"/>
  <c r="V35" i="14"/>
  <c r="U35" i="14"/>
  <c r="T35" i="14"/>
  <c r="Q35" i="14"/>
  <c r="P35" i="14"/>
  <c r="O35" i="14"/>
  <c r="M35" i="14"/>
  <c r="W34" i="14"/>
  <c r="V34" i="14"/>
  <c r="U34" i="14"/>
  <c r="T34" i="14"/>
  <c r="Q34" i="14"/>
  <c r="P34" i="14"/>
  <c r="O34" i="14"/>
  <c r="M34" i="14"/>
  <c r="W32" i="14"/>
  <c r="V32" i="14"/>
  <c r="U32" i="14"/>
  <c r="T32" i="14"/>
  <c r="Q32" i="14"/>
  <c r="P32" i="14"/>
  <c r="O32" i="14"/>
  <c r="M32" i="14"/>
  <c r="W31" i="14"/>
  <c r="V31" i="14"/>
  <c r="U31" i="14"/>
  <c r="T31" i="14"/>
  <c r="Q31" i="14"/>
  <c r="P31" i="14"/>
  <c r="O31" i="14"/>
  <c r="M31" i="14"/>
  <c r="W29" i="14"/>
  <c r="V29" i="14"/>
  <c r="U29" i="14"/>
  <c r="T29" i="14"/>
  <c r="Q29" i="14"/>
  <c r="P29" i="14"/>
  <c r="O29" i="14"/>
  <c r="M29" i="14"/>
  <c r="W28" i="14"/>
  <c r="V28" i="14"/>
  <c r="U28" i="14"/>
  <c r="T28" i="14"/>
  <c r="Q28" i="14"/>
  <c r="P28" i="14"/>
  <c r="O28" i="14"/>
  <c r="M28" i="14"/>
  <c r="W27" i="14"/>
  <c r="V27" i="14"/>
  <c r="U27" i="14"/>
  <c r="T27" i="14"/>
  <c r="Q27" i="14"/>
  <c r="P27" i="14"/>
  <c r="O27" i="14"/>
  <c r="M27" i="14"/>
  <c r="W26" i="14"/>
  <c r="V26" i="14"/>
  <c r="U26" i="14"/>
  <c r="T26" i="14"/>
  <c r="Q26" i="14"/>
  <c r="P26" i="14"/>
  <c r="O26" i="14"/>
  <c r="M26" i="14"/>
  <c r="W25" i="14"/>
  <c r="V25" i="14"/>
  <c r="U25" i="14"/>
  <c r="T25" i="14"/>
  <c r="Q25" i="14"/>
  <c r="P25" i="14"/>
  <c r="O25" i="14"/>
  <c r="M25" i="14"/>
  <c r="W24" i="14"/>
  <c r="V24" i="14"/>
  <c r="U24" i="14"/>
  <c r="T24" i="14"/>
  <c r="Q24" i="14"/>
  <c r="P24" i="14"/>
  <c r="O24" i="14"/>
  <c r="M24" i="14"/>
  <c r="W22" i="14"/>
  <c r="V22" i="14"/>
  <c r="U22" i="14"/>
  <c r="T22" i="14"/>
  <c r="Q22" i="14"/>
  <c r="P22" i="14"/>
  <c r="O22" i="14"/>
  <c r="M22" i="14"/>
  <c r="W21" i="14"/>
  <c r="V21" i="14"/>
  <c r="U21" i="14"/>
  <c r="T21" i="14"/>
  <c r="Q21" i="14"/>
  <c r="P21" i="14"/>
  <c r="O21" i="14"/>
  <c r="M21" i="14"/>
  <c r="W20" i="14"/>
  <c r="V20" i="14"/>
  <c r="U20" i="14"/>
  <c r="T20" i="14"/>
  <c r="Q20" i="14"/>
  <c r="P20" i="14"/>
  <c r="O20" i="14"/>
  <c r="M20" i="14"/>
  <c r="W18" i="14"/>
  <c r="V18" i="14"/>
  <c r="U18" i="14"/>
  <c r="T18" i="14"/>
  <c r="Q18" i="14"/>
  <c r="P18" i="14"/>
  <c r="O18" i="14"/>
  <c r="M18" i="14"/>
  <c r="W17" i="14"/>
  <c r="V17" i="14"/>
  <c r="U17" i="14"/>
  <c r="T17" i="14"/>
  <c r="Q17" i="14"/>
  <c r="P17" i="14"/>
  <c r="O17" i="14"/>
  <c r="M17" i="14"/>
  <c r="W16" i="14"/>
  <c r="V16" i="14"/>
  <c r="U16" i="14"/>
  <c r="T16" i="14"/>
  <c r="Q16" i="14"/>
  <c r="P16" i="14"/>
  <c r="O16" i="14"/>
  <c r="M16" i="14"/>
  <c r="W14" i="14"/>
  <c r="V14" i="14"/>
  <c r="U14" i="14"/>
  <c r="T14" i="14"/>
  <c r="Q14" i="14"/>
  <c r="P14" i="14"/>
  <c r="O14" i="14"/>
  <c r="M14" i="14"/>
  <c r="W13" i="14"/>
  <c r="V13" i="14"/>
  <c r="U13" i="14"/>
  <c r="T13" i="14"/>
  <c r="Q13" i="14"/>
  <c r="P13" i="14"/>
  <c r="O13" i="14"/>
  <c r="M13" i="14"/>
  <c r="W12" i="14"/>
  <c r="V12" i="14"/>
  <c r="U12" i="14"/>
  <c r="T12" i="14"/>
  <c r="Q12" i="14"/>
  <c r="P12" i="14"/>
  <c r="O12" i="14"/>
  <c r="M12" i="14"/>
  <c r="W11" i="14"/>
  <c r="V11" i="14"/>
  <c r="U11" i="14"/>
  <c r="T11" i="14"/>
  <c r="Q11" i="14"/>
  <c r="P11" i="14"/>
  <c r="O11" i="14"/>
  <c r="M11" i="14"/>
  <c r="W10" i="14"/>
  <c r="V10" i="14"/>
  <c r="U10" i="14"/>
  <c r="T10" i="14"/>
  <c r="Q10" i="14"/>
  <c r="P10" i="14"/>
  <c r="O10" i="14"/>
  <c r="M10" i="14"/>
  <c r="W8" i="14"/>
  <c r="V8" i="14"/>
  <c r="U8" i="14"/>
  <c r="T8" i="14"/>
  <c r="Q8" i="14"/>
  <c r="P8" i="14"/>
  <c r="O8" i="14"/>
  <c r="M8" i="14"/>
  <c r="W7" i="14"/>
  <c r="V7" i="14"/>
  <c r="U7" i="14"/>
  <c r="T7" i="14"/>
  <c r="Q7" i="14"/>
  <c r="P7" i="14"/>
  <c r="O7" i="14"/>
  <c r="M7" i="14"/>
  <c r="W6" i="14"/>
  <c r="V6" i="14"/>
  <c r="U6" i="14"/>
  <c r="T6" i="14"/>
  <c r="Q6" i="14"/>
  <c r="P6" i="14"/>
  <c r="O6" i="14"/>
  <c r="M6" i="14"/>
  <c r="V106" i="14" l="1"/>
  <c r="U92" i="14"/>
  <c r="H100" i="14"/>
  <c r="P106" i="14"/>
  <c r="H106" i="14"/>
  <c r="M106" i="14"/>
  <c r="O106" i="14"/>
  <c r="M92" i="14"/>
  <c r="O92" i="14"/>
  <c r="Q92" i="14"/>
  <c r="T92" i="14"/>
  <c r="V92" i="14"/>
  <c r="P100" i="14"/>
  <c r="U100" i="14"/>
  <c r="W100" i="14"/>
  <c r="Q106" i="14"/>
  <c r="T106" i="14"/>
  <c r="W92" i="14"/>
  <c r="U106" i="14"/>
  <c r="W106" i="14"/>
  <c r="P92" i="14"/>
  <c r="H92" i="14"/>
  <c r="M100" i="14"/>
  <c r="O100" i="14"/>
  <c r="Q100" i="14"/>
  <c r="T100" i="14"/>
  <c r="V100" i="14"/>
  <c r="R85" i="13" l="1"/>
  <c r="R45" i="13"/>
  <c r="D5" i="13" l="1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V37" i="13"/>
  <c r="T37" i="13"/>
  <c r="W77" i="13"/>
  <c r="U77" i="13"/>
  <c r="V117" i="13"/>
  <c r="T117" i="13"/>
  <c r="W37" i="13"/>
  <c r="U37" i="13"/>
  <c r="V77" i="13"/>
  <c r="T77" i="13"/>
  <c r="Q3" i="14"/>
  <c r="Q9" i="13" s="1"/>
  <c r="P3" i="14"/>
  <c r="P9" i="13" s="1"/>
  <c r="T119" i="13"/>
  <c r="T79" i="13"/>
  <c r="W119" i="13"/>
  <c r="W79" i="13"/>
  <c r="V119" i="13"/>
  <c r="V79" i="13"/>
  <c r="U119" i="13"/>
  <c r="U79" i="13"/>
  <c r="U118" i="13"/>
  <c r="U116" i="13"/>
  <c r="U115" i="13"/>
  <c r="U91" i="13"/>
  <c r="U78" i="13"/>
  <c r="U76" i="13"/>
  <c r="U75" i="13"/>
  <c r="V51" i="13"/>
  <c r="T51" i="13"/>
  <c r="V38" i="13"/>
  <c r="T38" i="13"/>
  <c r="V36" i="13"/>
  <c r="V118" i="13"/>
  <c r="T118" i="13"/>
  <c r="V116" i="13"/>
  <c r="T116" i="13"/>
  <c r="V115" i="13"/>
  <c r="T115" i="13"/>
  <c r="V91" i="13"/>
  <c r="T91" i="13"/>
  <c r="V78" i="13"/>
  <c r="T78" i="13"/>
  <c r="V76" i="13"/>
  <c r="T76" i="13"/>
  <c r="V75" i="13"/>
  <c r="T75" i="13"/>
  <c r="U51" i="13"/>
  <c r="U38" i="13"/>
  <c r="T36" i="13"/>
  <c r="V35" i="13"/>
  <c r="T35" i="13"/>
  <c r="V11" i="13"/>
  <c r="T11" i="13"/>
  <c r="U36" i="13"/>
  <c r="U35" i="13"/>
  <c r="U11" i="13"/>
  <c r="U17" i="13"/>
  <c r="W59" i="14" l="1"/>
  <c r="Q501" i="25" l="1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68" i="14" l="1"/>
  <c r="J66" i="14"/>
  <c r="J64" i="14"/>
  <c r="J61" i="14"/>
  <c r="J57" i="14"/>
  <c r="J55" i="14"/>
  <c r="J52" i="14"/>
  <c r="J48" i="14"/>
  <c r="J46" i="14"/>
  <c r="J44" i="14"/>
  <c r="J41" i="14"/>
  <c r="J37" i="14"/>
  <c r="J35" i="14"/>
  <c r="J32" i="14"/>
  <c r="J29" i="14"/>
  <c r="J27" i="14"/>
  <c r="J25" i="14"/>
  <c r="J22" i="14"/>
  <c r="J20" i="14"/>
  <c r="J17" i="14"/>
  <c r="J14" i="14"/>
  <c r="J12" i="14"/>
  <c r="J10" i="14"/>
  <c r="J7" i="14"/>
  <c r="J67" i="14"/>
  <c r="J65" i="14"/>
  <c r="J62" i="14"/>
  <c r="J60" i="14"/>
  <c r="J56" i="14"/>
  <c r="J54" i="14"/>
  <c r="J50" i="14"/>
  <c r="J47" i="14"/>
  <c r="J45" i="14"/>
  <c r="J43" i="14"/>
  <c r="J40" i="14"/>
  <c r="J36" i="14"/>
  <c r="J31" i="14"/>
  <c r="J28" i="14"/>
  <c r="J24" i="14"/>
  <c r="J18" i="14"/>
  <c r="J13" i="14"/>
  <c r="J8" i="14"/>
  <c r="J6" i="14"/>
  <c r="J34" i="14"/>
  <c r="J26" i="14"/>
  <c r="J21" i="14"/>
  <c r="J16" i="14"/>
  <c r="J11" i="14"/>
  <c r="J107" i="14"/>
  <c r="J102" i="14"/>
  <c r="J97" i="14"/>
  <c r="J93" i="14"/>
  <c r="J84" i="14"/>
  <c r="J79" i="14"/>
  <c r="J75" i="14"/>
  <c r="J108" i="14"/>
  <c r="J103" i="14"/>
  <c r="J98" i="14"/>
  <c r="J94" i="14"/>
  <c r="J85" i="14"/>
  <c r="J81" i="14"/>
  <c r="J76" i="14"/>
  <c r="J82" i="14"/>
  <c r="J77" i="14"/>
  <c r="J73" i="14"/>
  <c r="J105" i="14"/>
  <c r="J101" i="14"/>
  <c r="J96" i="14"/>
  <c r="J88" i="14"/>
  <c r="J83" i="14"/>
  <c r="J78" i="14"/>
  <c r="J74" i="14"/>
  <c r="J104" i="14"/>
  <c r="J99" i="14"/>
  <c r="J95" i="14"/>
  <c r="J87" i="14"/>
  <c r="F68" i="14"/>
  <c r="F67" i="14"/>
  <c r="F66" i="14"/>
  <c r="F65" i="14"/>
  <c r="F64" i="14"/>
  <c r="F62" i="14"/>
  <c r="F61" i="14"/>
  <c r="F60" i="14"/>
  <c r="F57" i="14"/>
  <c r="F56" i="14"/>
  <c r="F55" i="14"/>
  <c r="F54" i="14"/>
  <c r="F52" i="14"/>
  <c r="F50" i="14"/>
  <c r="F48" i="14"/>
  <c r="F47" i="14"/>
  <c r="F46" i="14"/>
  <c r="F45" i="14"/>
  <c r="F44" i="14"/>
  <c r="F43" i="14"/>
  <c r="F41" i="14"/>
  <c r="F40" i="14"/>
  <c r="F37" i="14"/>
  <c r="F36" i="14"/>
  <c r="F35" i="14"/>
  <c r="F34" i="14"/>
  <c r="F32" i="14"/>
  <c r="F31" i="14"/>
  <c r="F29" i="14"/>
  <c r="F28" i="14"/>
  <c r="F27" i="14"/>
  <c r="F26" i="14"/>
  <c r="F25" i="14"/>
  <c r="F24" i="14"/>
  <c r="F22" i="14"/>
  <c r="F21" i="14"/>
  <c r="F20" i="14"/>
  <c r="F18" i="14"/>
  <c r="F17" i="14"/>
  <c r="F16" i="14"/>
  <c r="F14" i="14"/>
  <c r="F13" i="14"/>
  <c r="F12" i="14"/>
  <c r="F11" i="14"/>
  <c r="F10" i="14"/>
  <c r="F8" i="14"/>
  <c r="F7" i="14"/>
  <c r="F6" i="14"/>
  <c r="N68" i="14"/>
  <c r="N67" i="14"/>
  <c r="N66" i="14"/>
  <c r="N65" i="14"/>
  <c r="N64" i="14"/>
  <c r="N62" i="14"/>
  <c r="N61" i="14"/>
  <c r="N60" i="14"/>
  <c r="N57" i="14"/>
  <c r="N56" i="14"/>
  <c r="N55" i="14"/>
  <c r="N54" i="14"/>
  <c r="N52" i="14"/>
  <c r="N50" i="14"/>
  <c r="N48" i="14"/>
  <c r="N47" i="14"/>
  <c r="N46" i="14"/>
  <c r="N45" i="14"/>
  <c r="N44" i="14"/>
  <c r="N43" i="14"/>
  <c r="N41" i="14"/>
  <c r="N40" i="14"/>
  <c r="N37" i="14"/>
  <c r="N36" i="14"/>
  <c r="N35" i="14"/>
  <c r="N34" i="14"/>
  <c r="N32" i="14"/>
  <c r="N31" i="14"/>
  <c r="N29" i="14"/>
  <c r="N28" i="14"/>
  <c r="N27" i="14"/>
  <c r="N26" i="14"/>
  <c r="N25" i="14"/>
  <c r="N24" i="14"/>
  <c r="N22" i="14"/>
  <c r="N21" i="14"/>
  <c r="N20" i="14"/>
  <c r="N18" i="14"/>
  <c r="N17" i="14"/>
  <c r="N16" i="14"/>
  <c r="N14" i="14"/>
  <c r="N13" i="14"/>
  <c r="N12" i="14"/>
  <c r="N11" i="14"/>
  <c r="N10" i="14"/>
  <c r="N8" i="14"/>
  <c r="N6" i="14"/>
  <c r="N7" i="14"/>
  <c r="N108" i="14"/>
  <c r="N103" i="14"/>
  <c r="N98" i="14"/>
  <c r="N94" i="14"/>
  <c r="N85" i="14"/>
  <c r="N81" i="14"/>
  <c r="N76" i="14"/>
  <c r="N107" i="14"/>
  <c r="N102" i="14"/>
  <c r="N97" i="14"/>
  <c r="N93" i="14"/>
  <c r="N84" i="14"/>
  <c r="N75" i="14"/>
  <c r="N105" i="14"/>
  <c r="N101" i="14"/>
  <c r="N96" i="14"/>
  <c r="N88" i="14"/>
  <c r="N83" i="14"/>
  <c r="N78" i="14"/>
  <c r="N74" i="14"/>
  <c r="N82" i="14"/>
  <c r="N77" i="14"/>
  <c r="N73" i="14"/>
  <c r="N79" i="14"/>
  <c r="N104" i="14"/>
  <c r="N99" i="14"/>
  <c r="N95" i="14"/>
  <c r="N87" i="14"/>
  <c r="F108" i="14"/>
  <c r="F103" i="14"/>
  <c r="F98" i="14"/>
  <c r="F94" i="14"/>
  <c r="F85" i="14"/>
  <c r="F81" i="14"/>
  <c r="F76" i="14"/>
  <c r="F105" i="14"/>
  <c r="F101" i="14"/>
  <c r="F96" i="14"/>
  <c r="F88" i="14"/>
  <c r="F83" i="14"/>
  <c r="F78" i="14"/>
  <c r="F74" i="14"/>
  <c r="F82" i="14"/>
  <c r="F77" i="14"/>
  <c r="F73" i="14"/>
  <c r="F102" i="14"/>
  <c r="F97" i="14"/>
  <c r="F93" i="14"/>
  <c r="F84" i="14"/>
  <c r="F79" i="14"/>
  <c r="F75" i="14"/>
  <c r="F104" i="14"/>
  <c r="F99" i="14"/>
  <c r="F95" i="14"/>
  <c r="F87" i="14"/>
  <c r="F107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J92" i="14" l="1"/>
  <c r="J100" i="14"/>
  <c r="J106" i="14"/>
  <c r="F106" i="14"/>
  <c r="N106" i="14"/>
  <c r="F92" i="14"/>
  <c r="N100" i="14"/>
  <c r="N92" i="14"/>
  <c r="F100" i="14"/>
  <c r="F63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J117" i="13" l="1"/>
  <c r="J119" i="13"/>
  <c r="J116" i="13"/>
  <c r="J76" i="13"/>
  <c r="J77" i="13"/>
  <c r="J38" i="13"/>
  <c r="J118" i="13"/>
  <c r="J78" i="13"/>
  <c r="J11" i="13"/>
  <c r="J37" i="13"/>
  <c r="J79" i="13"/>
  <c r="J51" i="13"/>
  <c r="J91" i="13"/>
  <c r="J35" i="13"/>
  <c r="J115" i="13"/>
  <c r="J75" i="13"/>
  <c r="J36" i="13"/>
  <c r="S116" i="13"/>
  <c r="S111" i="13"/>
  <c r="S106" i="13"/>
  <c r="S102" i="13"/>
  <c r="S98" i="13"/>
  <c r="S94" i="13"/>
  <c r="S79" i="13"/>
  <c r="S75" i="13"/>
  <c r="S70" i="13"/>
  <c r="S65" i="13"/>
  <c r="S61" i="13"/>
  <c r="S57" i="13"/>
  <c r="S53" i="13"/>
  <c r="S38" i="13"/>
  <c r="S33" i="13"/>
  <c r="S29" i="13"/>
  <c r="S24" i="13"/>
  <c r="S20" i="13"/>
  <c r="S16" i="13"/>
  <c r="S12" i="13"/>
  <c r="S119" i="13"/>
  <c r="S115" i="13"/>
  <c r="S110" i="13"/>
  <c r="S105" i="13"/>
  <c r="S101" i="13"/>
  <c r="S97" i="13"/>
  <c r="S93" i="13"/>
  <c r="S78" i="13"/>
  <c r="S73" i="13"/>
  <c r="S69" i="13"/>
  <c r="S64" i="13"/>
  <c r="S60" i="13"/>
  <c r="S56" i="13"/>
  <c r="S52" i="13"/>
  <c r="S37" i="13"/>
  <c r="S32" i="13"/>
  <c r="S28" i="13"/>
  <c r="S23" i="13"/>
  <c r="S19" i="13"/>
  <c r="S15" i="13"/>
  <c r="S11" i="13"/>
  <c r="S118" i="13"/>
  <c r="S113" i="13"/>
  <c r="S109" i="13"/>
  <c r="S104" i="13"/>
  <c r="S100" i="13"/>
  <c r="S96" i="13"/>
  <c r="S92" i="13"/>
  <c r="S77" i="13"/>
  <c r="S72" i="13"/>
  <c r="S68" i="13"/>
  <c r="S63" i="13"/>
  <c r="S59" i="13"/>
  <c r="S55" i="13"/>
  <c r="S51" i="13"/>
  <c r="S36" i="13"/>
  <c r="S31" i="13"/>
  <c r="S26" i="13"/>
  <c r="S22" i="13"/>
  <c r="S18" i="13"/>
  <c r="S14" i="13"/>
  <c r="S117" i="13"/>
  <c r="S112" i="13"/>
  <c r="S108" i="13"/>
  <c r="S103" i="13"/>
  <c r="S99" i="13"/>
  <c r="S95" i="13"/>
  <c r="S91" i="13"/>
  <c r="S76" i="13"/>
  <c r="S71" i="13"/>
  <c r="S66" i="13"/>
  <c r="S62" i="13"/>
  <c r="S58" i="13"/>
  <c r="S54" i="13"/>
  <c r="S39" i="13"/>
  <c r="S35" i="13"/>
  <c r="S30" i="13"/>
  <c r="S25" i="13"/>
  <c r="S21" i="13"/>
  <c r="S17" i="13"/>
  <c r="S13" i="13"/>
  <c r="R77" i="13"/>
  <c r="R112" i="13"/>
  <c r="R103" i="13"/>
  <c r="R95" i="13"/>
  <c r="R75" i="13"/>
  <c r="R66" i="13"/>
  <c r="R58" i="13"/>
  <c r="R39" i="13"/>
  <c r="R28" i="13"/>
  <c r="R19" i="13"/>
  <c r="R11" i="13"/>
  <c r="R118" i="13"/>
  <c r="R100" i="13"/>
  <c r="R72" i="13"/>
  <c r="R55" i="13"/>
  <c r="R26" i="13"/>
  <c r="R102" i="13"/>
  <c r="R70" i="13"/>
  <c r="R53" i="13"/>
  <c r="R24" i="13"/>
  <c r="R110" i="13"/>
  <c r="R101" i="13"/>
  <c r="R93" i="13"/>
  <c r="R73" i="13"/>
  <c r="R64" i="13"/>
  <c r="R56" i="13"/>
  <c r="R36" i="13"/>
  <c r="R25" i="13"/>
  <c r="R17" i="13"/>
  <c r="R37" i="13"/>
  <c r="R113" i="13"/>
  <c r="R96" i="13"/>
  <c r="R68" i="13"/>
  <c r="R51" i="13"/>
  <c r="R22" i="13"/>
  <c r="R115" i="13"/>
  <c r="R98" i="13"/>
  <c r="R65" i="13"/>
  <c r="R38" i="13"/>
  <c r="R20" i="13"/>
  <c r="R117" i="13"/>
  <c r="R119" i="13"/>
  <c r="R108" i="13"/>
  <c r="R99" i="13"/>
  <c r="R91" i="13"/>
  <c r="R71" i="13"/>
  <c r="R62" i="13"/>
  <c r="R54" i="13"/>
  <c r="R32" i="13"/>
  <c r="R23" i="13"/>
  <c r="R15" i="13"/>
  <c r="R109" i="13"/>
  <c r="R92" i="13"/>
  <c r="R63" i="13"/>
  <c r="R35" i="13"/>
  <c r="R18" i="13"/>
  <c r="R111" i="13"/>
  <c r="R94" i="13"/>
  <c r="R61" i="13"/>
  <c r="R33" i="13"/>
  <c r="R16" i="13"/>
  <c r="R116" i="13"/>
  <c r="R105" i="13"/>
  <c r="R97" i="13"/>
  <c r="R78" i="13"/>
  <c r="R69" i="13"/>
  <c r="R60" i="13"/>
  <c r="R52" i="13"/>
  <c r="R30" i="13"/>
  <c r="R21" i="13"/>
  <c r="R13" i="13"/>
  <c r="R104" i="13"/>
  <c r="R76" i="13"/>
  <c r="R59" i="13"/>
  <c r="R31" i="13"/>
  <c r="R14" i="13"/>
  <c r="R106" i="13"/>
  <c r="R79" i="13"/>
  <c r="R57" i="13"/>
  <c r="R29" i="13"/>
  <c r="R12" i="13"/>
  <c r="Q117" i="13"/>
  <c r="Q79" i="13"/>
  <c r="Q116" i="13"/>
  <c r="Q91" i="13"/>
  <c r="Q76" i="13"/>
  <c r="Q51" i="13"/>
  <c r="Q36" i="13"/>
  <c r="Q11" i="13"/>
  <c r="Q105" i="13"/>
  <c r="Q97" i="13"/>
  <c r="Q70" i="13"/>
  <c r="Q61" i="13"/>
  <c r="Q53" i="13"/>
  <c r="Q25" i="13"/>
  <c r="Q17" i="13"/>
  <c r="Q106" i="13"/>
  <c r="Q71" i="13"/>
  <c r="Q54" i="13"/>
  <c r="Q22" i="13"/>
  <c r="Q109" i="13"/>
  <c r="Q92" i="13"/>
  <c r="Q60" i="13"/>
  <c r="Q29" i="13"/>
  <c r="Q12" i="13"/>
  <c r="Q68" i="13"/>
  <c r="Q32" i="13"/>
  <c r="Q15" i="13"/>
  <c r="Q102" i="13"/>
  <c r="Q39" i="13"/>
  <c r="Q18" i="13"/>
  <c r="Q73" i="13"/>
  <c r="Q56" i="13"/>
  <c r="Q37" i="13"/>
  <c r="Q118" i="13"/>
  <c r="Q115" i="13"/>
  <c r="Q78" i="13"/>
  <c r="Q75" i="13"/>
  <c r="Q35" i="13"/>
  <c r="Q110" i="13"/>
  <c r="Q101" i="13"/>
  <c r="Q93" i="13"/>
  <c r="Q57" i="13"/>
  <c r="Q30" i="13"/>
  <c r="Q13" i="13"/>
  <c r="Q98" i="13"/>
  <c r="Q31" i="13"/>
  <c r="Q100" i="13"/>
  <c r="Q69" i="13"/>
  <c r="Q20" i="13"/>
  <c r="Q19" i="13"/>
  <c r="Q58" i="13"/>
  <c r="Q26" i="13"/>
  <c r="Q64" i="13"/>
  <c r="Q16" i="13"/>
  <c r="Q112" i="13"/>
  <c r="Q103" i="13"/>
  <c r="Q95" i="13"/>
  <c r="Q59" i="13"/>
  <c r="Q23" i="13"/>
  <c r="Q66" i="13"/>
  <c r="Q104" i="13"/>
  <c r="Q24" i="13"/>
  <c r="Q77" i="13"/>
  <c r="Q119" i="13"/>
  <c r="Q38" i="13"/>
  <c r="Q65" i="13"/>
  <c r="Q21" i="13"/>
  <c r="Q62" i="13"/>
  <c r="Q14" i="13"/>
  <c r="Q52" i="13"/>
  <c r="Q94" i="13"/>
  <c r="Q96" i="13"/>
  <c r="Q108" i="13"/>
  <c r="Q99" i="13"/>
  <c r="Q72" i="13"/>
  <c r="Q63" i="13"/>
  <c r="Q55" i="13"/>
  <c r="Q28" i="13"/>
  <c r="Q111" i="13"/>
  <c r="Q113" i="13"/>
  <c r="Q33" i="13"/>
  <c r="H117" i="13"/>
  <c r="H77" i="13"/>
  <c r="H118" i="13"/>
  <c r="H116" i="13"/>
  <c r="H115" i="13"/>
  <c r="H91" i="13"/>
  <c r="H78" i="13"/>
  <c r="H76" i="13"/>
  <c r="H75" i="13"/>
  <c r="H113" i="13"/>
  <c r="H104" i="13"/>
  <c r="H96" i="13"/>
  <c r="H71" i="13"/>
  <c r="H62" i="13"/>
  <c r="H54" i="13"/>
  <c r="H28" i="13"/>
  <c r="H19" i="13"/>
  <c r="H101" i="13"/>
  <c r="H65" i="13"/>
  <c r="H39" i="13"/>
  <c r="H18" i="13"/>
  <c r="H103" i="13"/>
  <c r="H68" i="13"/>
  <c r="H33" i="13"/>
  <c r="H16" i="13"/>
  <c r="H37" i="13"/>
  <c r="H119" i="13"/>
  <c r="H111" i="13"/>
  <c r="H102" i="13"/>
  <c r="H94" i="13"/>
  <c r="H69" i="13"/>
  <c r="H60" i="13"/>
  <c r="H52" i="13"/>
  <c r="H25" i="13"/>
  <c r="H17" i="13"/>
  <c r="H97" i="13"/>
  <c r="H61" i="13"/>
  <c r="H31" i="13"/>
  <c r="H14" i="13"/>
  <c r="H99" i="13"/>
  <c r="H63" i="13"/>
  <c r="H29" i="13"/>
  <c r="H12" i="13"/>
  <c r="H109" i="13"/>
  <c r="H100" i="13"/>
  <c r="H92" i="13"/>
  <c r="H66" i="13"/>
  <c r="H58" i="13"/>
  <c r="H32" i="13"/>
  <c r="H23" i="13"/>
  <c r="H15" i="13"/>
  <c r="H110" i="13"/>
  <c r="H93" i="13"/>
  <c r="H57" i="13"/>
  <c r="H26" i="13"/>
  <c r="H112" i="13"/>
  <c r="H95" i="13"/>
  <c r="H59" i="13"/>
  <c r="H24" i="13"/>
  <c r="H79" i="13"/>
  <c r="H51" i="13"/>
  <c r="H38" i="13"/>
  <c r="H36" i="13"/>
  <c r="H35" i="13"/>
  <c r="H11" i="13"/>
  <c r="H106" i="13"/>
  <c r="H98" i="13"/>
  <c r="H73" i="13"/>
  <c r="H64" i="13"/>
  <c r="H56" i="13"/>
  <c r="H30" i="13"/>
  <c r="H21" i="13"/>
  <c r="H13" i="13"/>
  <c r="H105" i="13"/>
  <c r="H70" i="13"/>
  <c r="H53" i="13"/>
  <c r="H22" i="13"/>
  <c r="H108" i="13"/>
  <c r="H72" i="13"/>
  <c r="H55" i="13"/>
  <c r="H20" i="13"/>
  <c r="P77" i="13"/>
  <c r="P37" i="13"/>
  <c r="P119" i="13"/>
  <c r="P38" i="13"/>
  <c r="P115" i="13"/>
  <c r="P75" i="13"/>
  <c r="P36" i="13"/>
  <c r="P105" i="13"/>
  <c r="P97" i="13"/>
  <c r="P70" i="13"/>
  <c r="P61" i="13"/>
  <c r="P53" i="13"/>
  <c r="P29" i="13"/>
  <c r="P20" i="13"/>
  <c r="P98" i="13"/>
  <c r="P62" i="13"/>
  <c r="P28" i="13"/>
  <c r="P15" i="13"/>
  <c r="P113" i="13"/>
  <c r="P96" i="13"/>
  <c r="P64" i="13"/>
  <c r="P30" i="13"/>
  <c r="P16" i="13"/>
  <c r="P110" i="13"/>
  <c r="P101" i="13"/>
  <c r="P93" i="13"/>
  <c r="P65" i="13"/>
  <c r="P57" i="13"/>
  <c r="P24" i="13"/>
  <c r="P106" i="13"/>
  <c r="P54" i="13"/>
  <c r="P116" i="13"/>
  <c r="P76" i="13"/>
  <c r="P55" i="13"/>
  <c r="P22" i="13"/>
  <c r="P66" i="13"/>
  <c r="P17" i="13"/>
  <c r="P100" i="13"/>
  <c r="P69" i="13"/>
  <c r="P52" i="13"/>
  <c r="P18" i="13"/>
  <c r="P91" i="13"/>
  <c r="P35" i="13"/>
  <c r="P112" i="13"/>
  <c r="P103" i="13"/>
  <c r="P95" i="13"/>
  <c r="P68" i="13"/>
  <c r="P59" i="13"/>
  <c r="P39" i="13"/>
  <c r="P26" i="13"/>
  <c r="P111" i="13"/>
  <c r="P94" i="13"/>
  <c r="P58" i="13"/>
  <c r="P23" i="13"/>
  <c r="P13" i="13"/>
  <c r="P109" i="13"/>
  <c r="P92" i="13"/>
  <c r="P60" i="13"/>
  <c r="P25" i="13"/>
  <c r="P14" i="13"/>
  <c r="P118" i="13"/>
  <c r="P78" i="13"/>
  <c r="P11" i="13"/>
  <c r="P33" i="13"/>
  <c r="P71" i="13"/>
  <c r="P19" i="13"/>
  <c r="P104" i="13"/>
  <c r="P73" i="13"/>
  <c r="P56" i="13"/>
  <c r="P21" i="13"/>
  <c r="P12" i="13"/>
  <c r="P117" i="13"/>
  <c r="P79" i="13"/>
  <c r="P51" i="13"/>
  <c r="P108" i="13"/>
  <c r="P99" i="13"/>
  <c r="P72" i="13"/>
  <c r="P63" i="13"/>
  <c r="P31" i="13"/>
  <c r="P102" i="13"/>
  <c r="P32" i="13"/>
  <c r="M119" i="13"/>
  <c r="M115" i="13"/>
  <c r="M75" i="13"/>
  <c r="M38" i="13"/>
  <c r="M35" i="13"/>
  <c r="M77" i="13"/>
  <c r="M37" i="13"/>
  <c r="M116" i="13"/>
  <c r="M76" i="13"/>
  <c r="M51" i="13"/>
  <c r="M36" i="13"/>
  <c r="M117" i="13"/>
  <c r="M118" i="13"/>
  <c r="M78" i="13"/>
  <c r="M79" i="13"/>
  <c r="M91" i="13"/>
  <c r="M11" i="13"/>
  <c r="L117" i="13"/>
  <c r="L116" i="13"/>
  <c r="L91" i="13"/>
  <c r="L76" i="13"/>
  <c r="L112" i="13"/>
  <c r="L103" i="13"/>
  <c r="L95" i="13"/>
  <c r="L68" i="13"/>
  <c r="L59" i="13"/>
  <c r="L39" i="13"/>
  <c r="L26" i="13"/>
  <c r="L18" i="13"/>
  <c r="L106" i="13"/>
  <c r="L71" i="13"/>
  <c r="L54" i="13"/>
  <c r="L19" i="13"/>
  <c r="L96" i="13"/>
  <c r="L64" i="13"/>
  <c r="L30" i="13"/>
  <c r="L13" i="13"/>
  <c r="L37" i="13"/>
  <c r="L119" i="13"/>
  <c r="L79" i="13"/>
  <c r="L51" i="13"/>
  <c r="L36" i="13"/>
  <c r="L11" i="13"/>
  <c r="L110" i="13"/>
  <c r="L101" i="13"/>
  <c r="L93" i="13"/>
  <c r="L65" i="13"/>
  <c r="L57" i="13"/>
  <c r="L33" i="13"/>
  <c r="L24" i="13"/>
  <c r="L16" i="13"/>
  <c r="L113" i="13"/>
  <c r="L102" i="13"/>
  <c r="L66" i="13"/>
  <c r="L32" i="13"/>
  <c r="L15" i="13"/>
  <c r="L92" i="13"/>
  <c r="L60" i="13"/>
  <c r="L25" i="13"/>
  <c r="L118" i="13"/>
  <c r="L115" i="13"/>
  <c r="L78" i="13"/>
  <c r="L75" i="13"/>
  <c r="L108" i="13"/>
  <c r="L99" i="13"/>
  <c r="L72" i="13"/>
  <c r="L63" i="13"/>
  <c r="L55" i="13"/>
  <c r="L31" i="13"/>
  <c r="L22" i="13"/>
  <c r="L14" i="13"/>
  <c r="L111" i="13"/>
  <c r="L98" i="13"/>
  <c r="L62" i="13"/>
  <c r="L28" i="13"/>
  <c r="L104" i="13"/>
  <c r="L73" i="13"/>
  <c r="L56" i="13"/>
  <c r="L21" i="13"/>
  <c r="L77" i="13"/>
  <c r="L38" i="13"/>
  <c r="L35" i="13"/>
  <c r="L105" i="13"/>
  <c r="L97" i="13"/>
  <c r="L70" i="13"/>
  <c r="L61" i="13"/>
  <c r="L53" i="13"/>
  <c r="L29" i="13"/>
  <c r="L20" i="13"/>
  <c r="L12" i="13"/>
  <c r="L109" i="13"/>
  <c r="L94" i="13"/>
  <c r="L58" i="13"/>
  <c r="L23" i="13"/>
  <c r="L100" i="13"/>
  <c r="L69" i="13"/>
  <c r="L52" i="13"/>
  <c r="L17" i="13"/>
  <c r="I37" i="13"/>
  <c r="I77" i="13"/>
  <c r="I119" i="13"/>
  <c r="I79" i="13"/>
  <c r="I117" i="13"/>
  <c r="I118" i="13"/>
  <c r="I116" i="13"/>
  <c r="I115" i="13"/>
  <c r="I91" i="13"/>
  <c r="I78" i="13"/>
  <c r="I76" i="13"/>
  <c r="I75" i="13"/>
  <c r="I36" i="13"/>
  <c r="I35" i="13"/>
  <c r="I11" i="13"/>
  <c r="I51" i="13"/>
  <c r="I38" i="13"/>
  <c r="F119" i="13"/>
  <c r="F79" i="13"/>
  <c r="F51" i="13"/>
  <c r="F38" i="13"/>
  <c r="F36" i="13"/>
  <c r="F35" i="13"/>
  <c r="F11" i="13"/>
  <c r="F77" i="13"/>
  <c r="F116" i="13"/>
  <c r="F115" i="13"/>
  <c r="F78" i="13"/>
  <c r="F76" i="13"/>
  <c r="F117" i="13"/>
  <c r="F37" i="13"/>
  <c r="F118" i="13"/>
  <c r="F91" i="13"/>
  <c r="F75" i="13"/>
  <c r="K116" i="13"/>
  <c r="K91" i="13"/>
  <c r="K76" i="13"/>
  <c r="K36" i="13"/>
  <c r="K11" i="13"/>
  <c r="K119" i="13"/>
  <c r="K118" i="13"/>
  <c r="K78" i="13"/>
  <c r="K79" i="13"/>
  <c r="K51" i="13"/>
  <c r="K117" i="13"/>
  <c r="K38" i="13"/>
  <c r="K37" i="13"/>
  <c r="K77" i="13"/>
  <c r="K115" i="13"/>
  <c r="K75" i="13"/>
  <c r="K35" i="13"/>
  <c r="G37" i="13"/>
  <c r="G118" i="13"/>
  <c r="G115" i="13"/>
  <c r="G78" i="13"/>
  <c r="G75" i="13"/>
  <c r="G35" i="13"/>
  <c r="G79" i="13"/>
  <c r="G91" i="13"/>
  <c r="G117" i="13"/>
  <c r="G38" i="13"/>
  <c r="G77" i="13"/>
  <c r="G119" i="13"/>
  <c r="G51" i="13"/>
  <c r="G116" i="13"/>
  <c r="G76" i="13"/>
  <c r="G36" i="13"/>
  <c r="G11" i="13"/>
  <c r="E117" i="13"/>
  <c r="E77" i="13"/>
  <c r="E76" i="13"/>
  <c r="E37" i="13"/>
  <c r="N51" i="13"/>
  <c r="N38" i="13"/>
  <c r="N36" i="13"/>
  <c r="N35" i="13"/>
  <c r="N11" i="13"/>
  <c r="N77" i="13"/>
  <c r="N119" i="13"/>
  <c r="N79" i="13"/>
  <c r="N117" i="13"/>
  <c r="N118" i="13"/>
  <c r="N116" i="13"/>
  <c r="N78" i="13"/>
  <c r="N37" i="13"/>
  <c r="N115" i="13"/>
  <c r="N91" i="13"/>
  <c r="N76" i="13"/>
  <c r="N75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S74" i="13" l="1"/>
  <c r="S40" i="13"/>
  <c r="S107" i="13"/>
  <c r="S114" i="13"/>
  <c r="S80" i="13"/>
  <c r="S67" i="13"/>
  <c r="S120" i="13"/>
  <c r="S27" i="13"/>
  <c r="S34" i="13"/>
  <c r="R120" i="13"/>
  <c r="R40" i="13"/>
  <c r="R114" i="13"/>
  <c r="R27" i="13"/>
  <c r="R67" i="13"/>
  <c r="R107" i="13"/>
  <c r="R74" i="13"/>
  <c r="R34" i="13"/>
  <c r="R80" i="13"/>
  <c r="Q27" i="13"/>
  <c r="Q107" i="13"/>
  <c r="Q120" i="13"/>
  <c r="Q34" i="13"/>
  <c r="Q40" i="13"/>
  <c r="Q67" i="13"/>
  <c r="Q114" i="13"/>
  <c r="Q80" i="13"/>
  <c r="Q74" i="13"/>
  <c r="H40" i="13"/>
  <c r="H34" i="13"/>
  <c r="H74" i="13"/>
  <c r="H114" i="13"/>
  <c r="H107" i="13"/>
  <c r="H27" i="13"/>
  <c r="H6" i="13" s="1"/>
  <c r="H8" i="13" s="1"/>
  <c r="H67" i="13"/>
  <c r="H46" i="13" s="1"/>
  <c r="H48" i="13" s="1"/>
  <c r="H80" i="13"/>
  <c r="H120" i="13"/>
  <c r="P114" i="13"/>
  <c r="P27" i="13"/>
  <c r="P74" i="13"/>
  <c r="P40" i="13"/>
  <c r="P67" i="13"/>
  <c r="P107" i="13"/>
  <c r="P80" i="13"/>
  <c r="P34" i="13"/>
  <c r="P120" i="13"/>
  <c r="L120" i="13"/>
  <c r="L67" i="13"/>
  <c r="L74" i="13"/>
  <c r="L114" i="13"/>
  <c r="L107" i="13"/>
  <c r="L34" i="13"/>
  <c r="L80" i="13"/>
  <c r="L27" i="13"/>
  <c r="L40" i="13"/>
  <c r="D117" i="13"/>
  <c r="D119" i="13"/>
  <c r="D3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Q41" i="13" l="1"/>
  <c r="Q6" i="13"/>
  <c r="Q8" i="13" s="1"/>
  <c r="S46" i="13"/>
  <c r="S48" i="13" s="1"/>
  <c r="R86" i="13"/>
  <c r="R88" i="13" s="1"/>
  <c r="S121" i="13"/>
  <c r="S86" i="13"/>
  <c r="S88" i="13" s="1"/>
  <c r="R81" i="13"/>
  <c r="R46" i="13"/>
  <c r="R48" i="13" s="1"/>
  <c r="S41" i="13"/>
  <c r="S81" i="13"/>
  <c r="S6" i="13"/>
  <c r="S8" i="13" s="1"/>
  <c r="R6" i="13"/>
  <c r="R8" i="13" s="1"/>
  <c r="Q46" i="13"/>
  <c r="Q48" i="13" s="1"/>
  <c r="Q86" i="13"/>
  <c r="Q88" i="13" s="1"/>
  <c r="R41" i="13"/>
  <c r="R121" i="13"/>
  <c r="Q81" i="13"/>
  <c r="Q121" i="13"/>
  <c r="H121" i="13"/>
  <c r="H86" i="13"/>
  <c r="H88" i="13" s="1"/>
  <c r="H41" i="13"/>
  <c r="P81" i="13"/>
  <c r="H81" i="13"/>
  <c r="P86" i="13"/>
  <c r="P88" i="13" s="1"/>
  <c r="P90" i="13" s="1"/>
  <c r="P41" i="13"/>
  <c r="P6" i="13"/>
  <c r="P8" i="13" s="1"/>
  <c r="P10" i="13" s="1"/>
  <c r="P121" i="13"/>
  <c r="P46" i="13"/>
  <c r="P48" i="13" s="1"/>
  <c r="P50" i="13" s="1"/>
  <c r="L6" i="13"/>
  <c r="L8" i="13" s="1"/>
  <c r="L121" i="13"/>
  <c r="L81" i="13"/>
  <c r="L41" i="13"/>
  <c r="L86" i="13"/>
  <c r="L88" i="13" s="1"/>
  <c r="L46" i="13"/>
  <c r="L48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90" i="13" l="1"/>
  <c r="H71" i="14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R108" i="14" l="1"/>
  <c r="R105" i="14"/>
  <c r="R103" i="14"/>
  <c r="R101" i="14"/>
  <c r="R98" i="14"/>
  <c r="R96" i="14"/>
  <c r="R94" i="14"/>
  <c r="R88" i="14"/>
  <c r="R85" i="14"/>
  <c r="R83" i="14"/>
  <c r="R81" i="14"/>
  <c r="R78" i="14"/>
  <c r="R76" i="14"/>
  <c r="R74" i="14"/>
  <c r="R107" i="14"/>
  <c r="R104" i="14"/>
  <c r="R102" i="14"/>
  <c r="R99" i="14"/>
  <c r="R97" i="14"/>
  <c r="R95" i="14"/>
  <c r="R93" i="14"/>
  <c r="R87" i="14"/>
  <c r="R84" i="14"/>
  <c r="R82" i="14"/>
  <c r="R79" i="14"/>
  <c r="R77" i="14"/>
  <c r="R75" i="14"/>
  <c r="R73" i="14"/>
  <c r="R68" i="14"/>
  <c r="R64" i="14"/>
  <c r="R57" i="14"/>
  <c r="R52" i="14"/>
  <c r="R51" i="14" s="1"/>
  <c r="R46" i="14"/>
  <c r="R41" i="14"/>
  <c r="R35" i="14"/>
  <c r="R29" i="14"/>
  <c r="R25" i="14"/>
  <c r="R20" i="14"/>
  <c r="R14" i="14"/>
  <c r="R10" i="14"/>
  <c r="R62" i="14"/>
  <c r="R56" i="14"/>
  <c r="R50" i="14"/>
  <c r="R49" i="14" s="1"/>
  <c r="R45" i="14"/>
  <c r="R34" i="14"/>
  <c r="R28" i="14"/>
  <c r="R24" i="14"/>
  <c r="R18" i="14"/>
  <c r="R13" i="14"/>
  <c r="R31" i="14"/>
  <c r="R26" i="14"/>
  <c r="R21" i="14"/>
  <c r="R11" i="14"/>
  <c r="R6" i="14"/>
  <c r="R67" i="14"/>
  <c r="R40" i="14"/>
  <c r="R8" i="14"/>
  <c r="R36" i="14"/>
  <c r="R16" i="14"/>
  <c r="R66" i="14"/>
  <c r="R61" i="14"/>
  <c r="R55" i="14"/>
  <c r="R48" i="14"/>
  <c r="R44" i="14"/>
  <c r="R37" i="14"/>
  <c r="R32" i="14"/>
  <c r="R27" i="14"/>
  <c r="R22" i="14"/>
  <c r="R17" i="14"/>
  <c r="R12" i="14"/>
  <c r="R7" i="14"/>
  <c r="R65" i="14"/>
  <c r="R60" i="14"/>
  <c r="R59" i="14" s="1"/>
  <c r="R54" i="14"/>
  <c r="R47" i="14"/>
  <c r="R43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87" i="14"/>
  <c r="K85" i="14"/>
  <c r="K84" i="14"/>
  <c r="K83" i="14"/>
  <c r="K82" i="14"/>
  <c r="K81" i="14"/>
  <c r="K79" i="14"/>
  <c r="K78" i="14"/>
  <c r="K77" i="14"/>
  <c r="K76" i="14"/>
  <c r="K75" i="14"/>
  <c r="K74" i="14"/>
  <c r="K73" i="14"/>
  <c r="I104" i="14"/>
  <c r="I82" i="14"/>
  <c r="I105" i="14"/>
  <c r="I83" i="14"/>
  <c r="I97" i="14"/>
  <c r="I107" i="14"/>
  <c r="I75" i="14"/>
  <c r="I108" i="14"/>
  <c r="I95" i="14"/>
  <c r="I73" i="14"/>
  <c r="I96" i="14"/>
  <c r="I74" i="14"/>
  <c r="I85" i="14"/>
  <c r="I84" i="14"/>
  <c r="I98" i="14"/>
  <c r="I99" i="14"/>
  <c r="I77" i="14"/>
  <c r="I101" i="14"/>
  <c r="I78" i="14"/>
  <c r="I103" i="14"/>
  <c r="I93" i="14"/>
  <c r="I87" i="14"/>
  <c r="I94" i="14"/>
  <c r="I88" i="14"/>
  <c r="I102" i="14"/>
  <c r="I76" i="14"/>
  <c r="I79" i="14"/>
  <c r="I81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E108" i="14"/>
  <c r="E107" i="14"/>
  <c r="E105" i="14"/>
  <c r="E104" i="14"/>
  <c r="E103" i="14"/>
  <c r="E102" i="14"/>
  <c r="E101" i="14"/>
  <c r="E99" i="14"/>
  <c r="E98" i="14"/>
  <c r="E97" i="14"/>
  <c r="E96" i="14"/>
  <c r="E95" i="14"/>
  <c r="E94" i="14"/>
  <c r="E93" i="14"/>
  <c r="E88" i="14"/>
  <c r="E87" i="14"/>
  <c r="E85" i="14"/>
  <c r="E84" i="14"/>
  <c r="E83" i="14"/>
  <c r="E82" i="14"/>
  <c r="E81" i="14"/>
  <c r="E78" i="14"/>
  <c r="E76" i="14"/>
  <c r="E74" i="14"/>
  <c r="E79" i="14"/>
  <c r="E77" i="14"/>
  <c r="E75" i="14"/>
  <c r="E73" i="14"/>
  <c r="K66" i="14"/>
  <c r="K61" i="14"/>
  <c r="K55" i="14"/>
  <c r="K48" i="14"/>
  <c r="K67" i="14"/>
  <c r="K62" i="14"/>
  <c r="K56" i="14"/>
  <c r="K50" i="14"/>
  <c r="K45" i="14"/>
  <c r="K40" i="14"/>
  <c r="K34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54" i="14"/>
  <c r="K43" i="14"/>
  <c r="K37" i="14"/>
  <c r="K31" i="14"/>
  <c r="K28" i="14"/>
  <c r="K22" i="14"/>
  <c r="K24" i="14"/>
  <c r="K65" i="14"/>
  <c r="K44" i="14"/>
  <c r="K36" i="14"/>
  <c r="K32" i="14"/>
  <c r="K21" i="14"/>
  <c r="K18" i="14"/>
  <c r="K12" i="14"/>
  <c r="K16" i="14"/>
  <c r="K8" i="14"/>
  <c r="K26" i="14"/>
  <c r="K6" i="14"/>
  <c r="K47" i="14"/>
  <c r="K27" i="14"/>
  <c r="K13" i="14"/>
  <c r="K7" i="14"/>
  <c r="K11" i="14"/>
  <c r="K60" i="14"/>
  <c r="K17" i="14"/>
  <c r="I61" i="14"/>
  <c r="I26" i="14"/>
  <c r="I66" i="14"/>
  <c r="I57" i="14"/>
  <c r="I48" i="14"/>
  <c r="I41" i="14"/>
  <c r="I32" i="14"/>
  <c r="I25" i="14"/>
  <c r="I18" i="14"/>
  <c r="I12" i="14"/>
  <c r="I68" i="14"/>
  <c r="I36" i="14"/>
  <c r="I56" i="14"/>
  <c r="I24" i="14"/>
  <c r="I65" i="14"/>
  <c r="I44" i="14"/>
  <c r="I10" i="14"/>
  <c r="I62" i="14"/>
  <c r="I54" i="14"/>
  <c r="I45" i="14"/>
  <c r="I37" i="14"/>
  <c r="I29" i="14"/>
  <c r="I22" i="14"/>
  <c r="I14" i="14"/>
  <c r="I7" i="14"/>
  <c r="I55" i="14"/>
  <c r="I20" i="14"/>
  <c r="I17" i="14"/>
  <c r="I64" i="14"/>
  <c r="I40" i="14"/>
  <c r="I16" i="14"/>
  <c r="I8" i="14"/>
  <c r="I34" i="14"/>
  <c r="I67" i="14"/>
  <c r="I60" i="14"/>
  <c r="I50" i="14"/>
  <c r="I43" i="14"/>
  <c r="I35" i="14"/>
  <c r="I27" i="14"/>
  <c r="I21" i="14"/>
  <c r="I13" i="14"/>
  <c r="I6" i="14"/>
  <c r="I46" i="14"/>
  <c r="I11" i="14"/>
  <c r="I52" i="14"/>
  <c r="I47" i="14"/>
  <c r="I31" i="14"/>
  <c r="I28" i="14"/>
  <c r="G68" i="14"/>
  <c r="G64" i="14"/>
  <c r="G57" i="14"/>
  <c r="G52" i="14"/>
  <c r="G46" i="14"/>
  <c r="G65" i="14"/>
  <c r="G60" i="14"/>
  <c r="G54" i="14"/>
  <c r="G47" i="14"/>
  <c r="G43" i="14"/>
  <c r="G36" i="14"/>
  <c r="G66" i="14"/>
  <c r="G61" i="14"/>
  <c r="G55" i="14"/>
  <c r="G48" i="14"/>
  <c r="G44" i="14"/>
  <c r="G37" i="14"/>
  <c r="G32" i="14"/>
  <c r="G27" i="14"/>
  <c r="G22" i="14"/>
  <c r="G17" i="14"/>
  <c r="G12" i="14"/>
  <c r="G7" i="14"/>
  <c r="G56" i="14"/>
  <c r="G40" i="14"/>
  <c r="G29" i="14"/>
  <c r="G21" i="14"/>
  <c r="G62" i="14"/>
  <c r="G16" i="14"/>
  <c r="G67" i="14"/>
  <c r="G45" i="14"/>
  <c r="G34" i="14"/>
  <c r="G31" i="14"/>
  <c r="G28" i="14"/>
  <c r="G20" i="14"/>
  <c r="G11" i="14"/>
  <c r="G8" i="14"/>
  <c r="G14" i="14"/>
  <c r="G6" i="14"/>
  <c r="G18" i="14"/>
  <c r="G35" i="14"/>
  <c r="G13" i="14"/>
  <c r="G50" i="14"/>
  <c r="G49" i="14" s="1"/>
  <c r="G41" i="14"/>
  <c r="G26" i="14"/>
  <c r="G24" i="14"/>
  <c r="G10" i="14"/>
  <c r="G25" i="14"/>
  <c r="E66" i="14"/>
  <c r="E67" i="14"/>
  <c r="E45" i="14"/>
  <c r="E64" i="14"/>
  <c r="E41" i="14"/>
  <c r="E20" i="14"/>
  <c r="E31" i="14"/>
  <c r="E44" i="14"/>
  <c r="D44" i="14" s="1"/>
  <c r="E21" i="14"/>
  <c r="E16" i="14"/>
  <c r="E26" i="14"/>
  <c r="E37" i="14"/>
  <c r="E61" i="14"/>
  <c r="E62" i="14"/>
  <c r="E40" i="14"/>
  <c r="E57" i="14"/>
  <c r="E35" i="14"/>
  <c r="E14" i="14"/>
  <c r="E28" i="14"/>
  <c r="E6" i="14"/>
  <c r="E18" i="14"/>
  <c r="E17" i="14"/>
  <c r="E24" i="14"/>
  <c r="E13" i="14"/>
  <c r="E55" i="14"/>
  <c r="E56" i="14"/>
  <c r="E34" i="14"/>
  <c r="E52" i="14"/>
  <c r="E29" i="14"/>
  <c r="E10" i="14"/>
  <c r="E11" i="14"/>
  <c r="E47" i="14"/>
  <c r="E7" i="14"/>
  <c r="E36" i="14"/>
  <c r="E54" i="14"/>
  <c r="E65" i="14"/>
  <c r="E48" i="14"/>
  <c r="E50" i="14"/>
  <c r="E49" i="14" s="1"/>
  <c r="E68" i="14"/>
  <c r="E46" i="14"/>
  <c r="E25" i="14"/>
  <c r="E60" i="14"/>
  <c r="E8" i="14"/>
  <c r="E27" i="14"/>
  <c r="E22" i="14"/>
  <c r="E32" i="14"/>
  <c r="E43" i="14"/>
  <c r="E12" i="14"/>
  <c r="S106" i="14"/>
  <c r="S51" i="14"/>
  <c r="S49" i="14"/>
  <c r="S39" i="14"/>
  <c r="L86" i="14"/>
  <c r="L72" i="14"/>
  <c r="L51" i="14"/>
  <c r="N86" i="14"/>
  <c r="D85" i="14"/>
  <c r="R106" i="14" l="1"/>
  <c r="D27" i="14"/>
  <c r="R42" i="14"/>
  <c r="R72" i="14"/>
  <c r="R39" i="14"/>
  <c r="R9" i="14"/>
  <c r="R53" i="14"/>
  <c r="R15" i="14"/>
  <c r="R23" i="14"/>
  <c r="R80" i="14"/>
  <c r="R5" i="14"/>
  <c r="R30" i="14"/>
  <c r="R19" i="14"/>
  <c r="R63" i="14"/>
  <c r="R58" i="14" s="1"/>
  <c r="R86" i="14"/>
  <c r="R100" i="14"/>
  <c r="R33" i="14"/>
  <c r="R92" i="14"/>
  <c r="D95" i="14"/>
  <c r="D102" i="14"/>
  <c r="K106" i="14"/>
  <c r="D67" i="14"/>
  <c r="E106" i="14"/>
  <c r="G106" i="14"/>
  <c r="D35" i="14"/>
  <c r="D57" i="14"/>
  <c r="D103" i="14"/>
  <c r="D108" i="14"/>
  <c r="D31" i="14"/>
  <c r="D83" i="14"/>
  <c r="D54" i="14"/>
  <c r="D17" i="14"/>
  <c r="I86" i="14"/>
  <c r="D61" i="14"/>
  <c r="D6" i="14"/>
  <c r="D56" i="14"/>
  <c r="D20" i="14"/>
  <c r="D75" i="14"/>
  <c r="D32" i="14"/>
  <c r="D60" i="14"/>
  <c r="D62" i="14"/>
  <c r="D16" i="14"/>
  <c r="D47" i="14"/>
  <c r="D48" i="14"/>
  <c r="D29" i="14"/>
  <c r="D55" i="14"/>
  <c r="D41" i="14"/>
  <c r="D37" i="14"/>
  <c r="D25" i="14"/>
  <c r="D46" i="14"/>
  <c r="D65" i="14"/>
  <c r="D18" i="14"/>
  <c r="D22" i="14"/>
  <c r="E42" i="14"/>
  <c r="D68" i="14"/>
  <c r="E33" i="14"/>
  <c r="D28" i="14"/>
  <c r="E39" i="14"/>
  <c r="D26" i="14"/>
  <c r="E30" i="14"/>
  <c r="D45" i="14"/>
  <c r="G9" i="14"/>
  <c r="D21" i="14"/>
  <c r="D36" i="14"/>
  <c r="G59" i="14"/>
  <c r="I59" i="14"/>
  <c r="D66" i="14"/>
  <c r="K59" i="14"/>
  <c r="E100" i="14"/>
  <c r="E63" i="14"/>
  <c r="G86" i="14"/>
  <c r="K86" i="14"/>
  <c r="E92" i="14"/>
  <c r="G92" i="14"/>
  <c r="I100" i="14"/>
  <c r="I106" i="14"/>
  <c r="K92" i="14"/>
  <c r="G100" i="14"/>
  <c r="K100" i="14"/>
  <c r="D43" i="14"/>
  <c r="I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R38" i="14" l="1"/>
  <c r="R71" i="14"/>
  <c r="R49" i="13" s="1"/>
  <c r="R50" i="13" s="1"/>
  <c r="R91" i="14"/>
  <c r="R89" i="13" s="1"/>
  <c r="R90" i="13" s="1"/>
  <c r="R4" i="14"/>
  <c r="S4" i="14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R3" i="14" l="1"/>
  <c r="R9" i="13" s="1"/>
  <c r="R10" i="13" s="1"/>
  <c r="S3" i="14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<sst xmlns="http://schemas.openxmlformats.org/spreadsheetml/2006/main" count="7835" uniqueCount="3523">
  <si>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</si>
  <si>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</si>
  <si>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</si>
  <si>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</si>
  <si>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</si>
  <si>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</si>
  <si>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</si>
  <si>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</si>
  <si>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</si>
  <si>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</si>
  <si>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</si>
  <si>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</si>
  <si>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</si>
  <si>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</si>
  <si>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</si>
  <si>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</si>
  <si>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</si>
  <si>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</si>
  <si>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</si>
  <si>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</si>
  <si>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</si>
  <si>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</si>
  <si>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</si>
  <si>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</si>
  <si>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</si>
  <si>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</si>
  <si>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</si>
  <si>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</si>
  <si>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</si>
  <si>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</si>
  <si>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</si>
  <si>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</si>
  <si>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</si>
  <si>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</si>
  <si>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</si>
  <si>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</si>
  <si>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</si>
  <si>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</si>
  <si>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</si>
  <si>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</si>
  <si>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</si>
  <si>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</si>
  <si>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</si>
  <si>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</si>
  <si>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</si>
  <si>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</si>
  <si>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</si>
  <si>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</si>
  <si>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</si>
  <si>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</si>
  <si>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</si>
  <si>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</si>
  <si>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</si>
  <si>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</si>
  <si>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</si>
  <si>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</si>
  <si>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</si>
  <si>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</si>
  <si>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</si>
  <si>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</si>
  <si>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</si>
  <si>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</si>
  <si>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</si>
  <si>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</si>
  <si>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</si>
  <si>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</si>
  <si>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</si>
  <si>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</si>
  <si>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</si>
  <si>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</si>
  <si>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</si>
  <si>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</si>
  <si>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</si>
  <si>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</si>
  <si>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</si>
  <si>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</si>
  <si>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</si>
  <si>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</si>
  <si>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</si>
  <si>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</si>
  <si>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</si>
  <si>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</si>
  <si>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</si>
  <si>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</si>
  <si>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</si>
  <si>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</si>
  <si>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</si>
  <si>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</si>
  <si>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</si>
  <si>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</si>
  <si>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</si>
  <si>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</si>
  <si>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</si>
  <si>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</si>
  <si>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</si>
  <si>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</si>
  <si>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</si>
  <si>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</si>
  <si>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</si>
  <si>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</si>
  <si>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</si>
  <si>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</si>
  <si>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</si>
  <si>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</si>
  <si>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</si>
  <si>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</si>
  <si>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</si>
  <si>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</si>
  <si>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</si>
  <si>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</si>
  <si>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</si>
  <si>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</si>
  <si>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</si>
  <si>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</si>
  <si>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</si>
  <si>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</si>
  <si>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</si>
  <si>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</si>
  <si>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</si>
  <si>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</si>
  <si>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</si>
  <si>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</si>
  <si>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</si>
  <si>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</si>
  <si>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</si>
  <si>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</si>
  <si>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</si>
  <si>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</si>
  <si>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</si>
  <si>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</si>
  <si>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</si>
  <si>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</si>
  <si>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</si>
  <si>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</si>
  <si>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</si>
  <si>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</si>
  <si>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</si>
  <si>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</si>
  <si>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</si>
  <si>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</si>
  <si>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</si>
  <si>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</si>
  <si>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</si>
  <si>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</si>
  <si>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</si>
  <si>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</si>
  <si>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</si>
  <si>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</si>
  <si>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</si>
  <si>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</si>
  <si>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</si>
  <si>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</si>
  <si>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</si>
  <si>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</si>
  <si>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</si>
  <si>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</si>
  <si>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</si>
  <si>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</si>
  <si>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</si>
  <si>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</si>
  <si>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</si>
  <si>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</si>
  <si>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</si>
  <si>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</si>
  <si>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</si>
  <si>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</si>
  <si>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</si>
  <si>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</si>
  <si>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</si>
  <si>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</si>
  <si>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</si>
  <si>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</si>
  <si>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</si>
  <si>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</si>
  <si>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</si>
  <si>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</si>
  <si>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</si>
  <si>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</si>
  <si>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</si>
  <si>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</si>
  <si>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</si>
  <si>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</si>
  <si>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</si>
  <si>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</si>
  <si>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</si>
  <si>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</si>
  <si>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</si>
  <si>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</si>
  <si>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</si>
  <si>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</si>
  <si>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</si>
  <si>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</si>
  <si>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</si>
  <si>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</si>
  <si>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</si>
  <si>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</si>
  <si>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</si>
  <si>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</si>
  <si>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</si>
  <si>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</si>
  <si>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</si>
  <si>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</si>
  <si>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</si>
  <si>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</si>
  <si>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</si>
  <si>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</si>
  <si>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</si>
  <si>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</si>
  <si>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</si>
  <si>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</si>
  <si>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</si>
  <si>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</si>
  <si>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</si>
  <si>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</si>
  <si>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</si>
  <si>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</si>
  <si>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</si>
  <si>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</si>
  <si>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</si>
  <si>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</si>
  <si>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</si>
  <si>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</si>
  <si>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</si>
  <si>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</si>
  <si>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</si>
  <si>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</si>
  <si>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</si>
  <si>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</si>
  <si>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</si>
  <si>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</si>
  <si>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</si>
  <si>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</si>
  <si>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</si>
  <si>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</si>
  <si>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</si>
  <si>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</si>
  <si>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</si>
  <si>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</si>
  <si>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</si>
  <si>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</si>
  <si>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</si>
  <si>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</si>
  <si>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</si>
  <si>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</si>
  <si>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</si>
  <si>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</si>
  <si>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</si>
  <si>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</si>
  <si>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</si>
  <si>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</si>
  <si>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</si>
  <si>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</si>
  <si>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</si>
  <si>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</si>
  <si>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</si>
  <si>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</si>
  <si>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</si>
  <si>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</si>
  <si>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</si>
  <si>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</si>
  <si>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</si>
  <si>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</si>
  <si>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</si>
  <si>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</si>
  <si>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</si>
  <si>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</si>
  <si>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</si>
  <si>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</si>
  <si>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</si>
  <si>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</si>
  <si>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</si>
  <si>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</si>
  <si>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</si>
  <si>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</si>
  <si>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</si>
  <si>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</si>
  <si>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</si>
  <si>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</si>
  <si>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</si>
  <si>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</si>
  <si>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</si>
  <si>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</si>
  <si>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</si>
  <si>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</si>
  <si>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</si>
  <si>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</si>
  <si>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</si>
  <si>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</si>
  <si>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</si>
  <si>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</si>
  <si>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</si>
  <si>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</si>
  <si>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</si>
  <si>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</si>
  <si>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</si>
  <si>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</si>
  <si>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</si>
  <si>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</si>
  <si>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</si>
  <si>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</si>
  <si>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</si>
  <si>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</si>
  <si>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</si>
  <si>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</si>
  <si>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</si>
  <si>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</si>
  <si>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</si>
  <si>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</si>
  <si>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</si>
  <si>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</si>
  <si>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</si>
  <si>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</si>
  <si>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</si>
  <si>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</si>
  <si>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</si>
  <si>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</si>
  <si>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</si>
  <si>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</si>
  <si>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</si>
  <si>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</si>
  <si>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</si>
  <si>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</si>
  <si>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</si>
  <si>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</si>
  <si>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</si>
  <si>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</si>
  <si>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</si>
  <si>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</si>
  <si>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</si>
  <si>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</si>
  <si>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</si>
  <si>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</si>
  <si>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</si>
  <si>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</si>
  <si>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</si>
  <si>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</si>
  <si>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</si>
  <si>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</si>
  <si>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</si>
  <si>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</si>
  <si>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</si>
  <si>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</si>
  <si>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</si>
  <si>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</si>
  <si>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</si>
  <si>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</si>
  <si>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</si>
  <si>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</si>
  <si>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</si>
  <si>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</si>
  <si>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</si>
  <si>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</si>
  <si>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</si>
  <si>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</si>
  <si>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</si>
  <si>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</si>
  <si>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</si>
  <si>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</si>
  <si>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</si>
  <si>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</si>
  <si>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</si>
  <si>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</si>
  <si>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</si>
  <si>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</si>
  <si>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</si>
  <si>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</si>
  <si>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</si>
  <si>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</si>
  <si>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</si>
  <si>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</si>
  <si>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</si>
  <si>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</si>
  <si>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</si>
  <si>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</si>
  <si>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</si>
  <si>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</si>
  <si>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</si>
  <si>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</si>
  <si>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</si>
  <si>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</si>
  <si>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</si>
  <si>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</si>
  <si>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</si>
  <si>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</si>
  <si>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</si>
  <si>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</si>
  <si>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</si>
  <si>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</si>
  <si>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</si>
  <si>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</si>
  <si>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</si>
  <si>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</si>
  <si>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</si>
  <si>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</si>
  <si>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</si>
  <si>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</si>
  <si>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</si>
  <si>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</si>
  <si>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</si>
  <si>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</si>
  <si>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</si>
  <si>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</si>
  <si>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</si>
  <si>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</si>
  <si>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</si>
  <si>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</si>
  <si>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</si>
  <si>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</si>
  <si>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</si>
  <si>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</si>
  <si>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</si>
  <si>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</si>
  <si>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</si>
  <si>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</si>
  <si>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</si>
  <si>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</si>
  <si>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</si>
  <si>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</si>
  <si>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</si>
  <si>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</si>
  <si>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</si>
  <si>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</si>
  <si>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</si>
  <si>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</si>
  <si>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</si>
  <si>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</si>
  <si>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</si>
  <si>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</si>
  <si>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</si>
  <si>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</si>
  <si>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</si>
  <si>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</si>
  <si>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</si>
  <si>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</si>
  <si>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</si>
  <si>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</si>
  <si>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</si>
  <si>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</si>
  <si>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</si>
  <si>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</si>
  <si>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</si>
  <si>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</si>
  <si>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</si>
  <si>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</si>
  <si>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</si>
  <si>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</si>
  <si>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</si>
  <si>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</si>
  <si>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</si>
  <si>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</si>
  <si>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</si>
  <si>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</si>
  <si>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</si>
  <si>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</si>
  <si>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</si>
  <si>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</si>
  <si>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</si>
  <si>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</si>
  <si>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</si>
  <si>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</si>
  <si>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</si>
  <si>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</si>
  <si>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</si>
  <si>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</si>
  <si>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</si>
  <si>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</si>
  <si>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</si>
  <si>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</si>
  <si>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</si>
  <si>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</si>
  <si>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</si>
  <si>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</si>
  <si>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</si>
  <si>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</si>
  <si>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</si>
  <si>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</si>
  <si>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</si>
  <si>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</si>
  <si>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</si>
  <si>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</si>
  <si>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</si>
  <si>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</si>
  <si>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</si>
  <si>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</si>
  <si>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</si>
  <si>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</si>
  <si>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</si>
  <si>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</si>
  <si>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</si>
  <si>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</si>
  <si>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</si>
  <si>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</si>
  <si>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</si>
  <si>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</si>
  <si>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</si>
  <si>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</si>
  <si>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</si>
  <si>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</si>
  <si>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</si>
  <si>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</si>
  <si>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</si>
  <si>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</si>
  <si>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</si>
  <si>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</si>
  <si>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</si>
  <si>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</si>
  <si>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</si>
  <si>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</si>
  <si>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</si>
  <si>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</si>
  <si>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</si>
  <si>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</si>
  <si>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</si>
  <si>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</si>
  <si>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</si>
  <si>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</si>
  <si>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</si>
  <si>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</si>
  <si>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</si>
  <si>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</si>
  <si>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</si>
  <si>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</si>
  <si>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</si>
  <si>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</si>
  <si>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</si>
  <si>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</si>
  <si>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</si>
  <si>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</si>
  <si>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</si>
  <si>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</si>
  <si>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</si>
  <si>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</si>
  <si>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</si>
  <si>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</si>
  <si>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</si>
  <si>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</si>
  <si>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</si>
  <si>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</si>
  <si>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</si>
  <si>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</si>
  <si>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</si>
  <si>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</si>
  <si>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</si>
  <si>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</si>
  <si>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</si>
  <si>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</si>
  <si>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</si>
  <si>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</si>
  <si>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</si>
  <si>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</si>
  <si>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</si>
  <si>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</si>
  <si>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</si>
  <si>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</si>
  <si>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</si>
  <si>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</si>
  <si>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</si>
  <si>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</si>
  <si>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</si>
  <si>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</si>
  <si>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</si>
  <si>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</si>
  <si>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</si>
  <si>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</si>
  <si>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</si>
  <si>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</si>
  <si>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</si>
  <si>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</si>
  <si>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</si>
  <si>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</si>
  <si>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</si>
  <si>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</si>
  <si>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</si>
  <si>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</si>
  <si>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</si>
  <si>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</si>
  <si>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</si>
  <si>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</si>
  <si>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</si>
  <si>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</si>
  <si>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</si>
  <si>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</si>
  <si>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</si>
  <si>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</si>
  <si>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</si>
  <si>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</si>
  <si>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</si>
  <si>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</si>
  <si>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</si>
  <si>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</si>
  <si>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</si>
  <si>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</si>
  <si>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</si>
  <si>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</si>
  <si>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</si>
  <si>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</si>
  <si>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</si>
  <si>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</si>
  <si>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</si>
  <si>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</si>
  <si>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</si>
  <si>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</si>
  <si>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</si>
  <si>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</si>
  <si>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</si>
  <si>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</si>
  <si>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</si>
  <si>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</si>
  <si>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</si>
  <si>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</si>
  <si>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</si>
  <si>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</si>
  <si>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</si>
  <si>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</si>
  <si>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</si>
  <si>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</si>
  <si>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</si>
  <si>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</si>
  <si>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</si>
  <si>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</si>
  <si>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</si>
  <si>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</si>
  <si>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</si>
  <si>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</si>
  <si>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</si>
  <si>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</si>
  <si>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</si>
  <si>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</si>
  <si>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</si>
  <si>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</si>
  <si>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</si>
  <si>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</si>
  <si>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</si>
  <si>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</si>
  <si>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</si>
  <si>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</si>
  <si>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</si>
  <si>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</si>
  <si>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</si>
  <si>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</si>
  <si>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</si>
  <si>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</si>
  <si>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</si>
  <si>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</si>
  <si>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</si>
  <si>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</si>
  <si>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</si>
  <si>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</si>
  <si>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</si>
  <si>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</si>
  <si>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</si>
  <si>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</si>
  <si>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</si>
  <si>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</si>
  <si>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</si>
  <si>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</si>
  <si>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</si>
  <si>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</si>
  <si>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</si>
  <si>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</si>
  <si>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</si>
  <si>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</si>
  <si>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</si>
  <si>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</si>
  <si>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</si>
  <si>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</si>
  <si>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</si>
  <si>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</si>
  <si>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</si>
  <si>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</si>
  <si>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</si>
  <si>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</si>
  <si>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</si>
  <si>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</si>
  <si>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</si>
  <si>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</si>
  <si>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</si>
  <si>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</si>
  <si>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</si>
  <si>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</si>
  <si>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</si>
  <si>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</si>
  <si>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</si>
  <si>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</si>
  <si>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</si>
  <si>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</si>
  <si>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</si>
  <si>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</si>
  <si>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</si>
  <si>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</si>
  <si>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</si>
  <si>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</si>
  <si>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</si>
  <si>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</si>
  <si>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</si>
  <si>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</si>
  <si>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</si>
  <si>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</si>
  <si>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</si>
  <si>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</si>
  <si>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</si>
  <si>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</si>
  <si>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</si>
  <si>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</si>
  <si>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</si>
  <si>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</si>
  <si>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</si>
  <si>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</si>
  <si>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</si>
  <si>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</si>
  <si>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</si>
  <si>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</si>
  <si>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</si>
  <si>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</si>
  <si>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</si>
  <si>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</si>
  <si>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</si>
  <si>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</si>
  <si>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</si>
  <si>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</si>
  <si>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</si>
  <si>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</si>
  <si>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</si>
  <si>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</si>
  <si>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</si>
  <si>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</si>
  <si>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</si>
  <si>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</si>
  <si>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</si>
  <si>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</si>
  <si>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</si>
  <si>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</si>
  <si>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</si>
  <si>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</si>
  <si>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</si>
  <si>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</si>
  <si>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</si>
  <si>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</si>
  <si>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</si>
  <si>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</si>
  <si>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</si>
  <si>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</si>
  <si>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</si>
  <si>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</si>
  <si>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</si>
  <si>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</si>
  <si>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</si>
  <si>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</si>
  <si>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</si>
  <si>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</si>
  <si>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</si>
  <si>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</si>
  <si>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</si>
  <si>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</si>
  <si>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</si>
  <si>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</si>
  <si>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</si>
  <si>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</si>
  <si>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</si>
  <si>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</si>
  <si>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</si>
  <si>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</si>
  <si>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</si>
  <si>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</si>
  <si>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</si>
  <si>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</si>
  <si>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</si>
  <si>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</si>
  <si>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</si>
  <si>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</si>
  <si>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</si>
  <si>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</si>
  <si>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</si>
  <si>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</si>
  <si>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</si>
  <si>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</si>
  <si>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</si>
  <si>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</si>
  <si>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</si>
  <si>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</si>
  <si>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</si>
  <si>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</si>
  <si>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</si>
  <si>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</si>
  <si>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</si>
  <si>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</si>
  <si>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</si>
  <si>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</si>
  <si>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</si>
  <si>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</si>
  <si>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</si>
  <si>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</si>
  <si>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</si>
  <si>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</si>
  <si>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</si>
  <si>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</si>
  <si>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</si>
  <si>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</si>
  <si>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</si>
  <si>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</si>
  <si>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</si>
  <si>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</si>
  <si>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</si>
  <si>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</si>
  <si>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</si>
  <si>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</si>
  <si>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</si>
  <si>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</si>
  <si>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</si>
  <si>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</si>
  <si>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</si>
  <si>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</si>
  <si>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</si>
  <si>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</si>
  <si>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</si>
  <si>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</si>
  <si>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</si>
  <si>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</si>
  <si>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</si>
  <si>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</si>
  <si>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</si>
  <si>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</si>
  <si>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</si>
  <si>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</si>
  <si>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</si>
  <si>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</si>
  <si>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</si>
  <si>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</si>
  <si>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</si>
  <si>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</si>
  <si>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</si>
  <si>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</si>
  <si>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</si>
  <si>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</si>
  <si>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</si>
  <si>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</si>
  <si>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</si>
  <si>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</si>
  <si>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</si>
  <si>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</si>
  <si>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</si>
  <si>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</si>
  <si>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</si>
  <si>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</si>
  <si>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</si>
  <si>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</si>
  <si>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</si>
  <si>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</si>
  <si>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</si>
  <si>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</si>
  <si>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</si>
  <si>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</si>
  <si>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</si>
  <si>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</si>
  <si>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</si>
  <si>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</si>
  <si>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</si>
  <si>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</si>
  <si>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</si>
  <si>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</si>
  <si>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</si>
  <si>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</si>
  <si>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</si>
  <si>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</si>
  <si>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</si>
  <si>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</si>
  <si>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</si>
  <si>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</si>
  <si>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</si>
  <si>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</si>
  <si>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</si>
  <si>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</si>
  <si>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</si>
  <si>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</si>
  <si>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</si>
  <si>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</si>
  <si>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</si>
  <si>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</si>
  <si>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</si>
  <si>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</si>
  <si>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</si>
  <si>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</si>
  <si>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</si>
  <si>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</si>
  <si>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</si>
  <si>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</si>
  <si>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</si>
  <si>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</si>
  <si>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</si>
  <si>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</si>
  <si>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</si>
  <si>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</si>
  <si>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</si>
  <si>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</si>
  <si>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</si>
  <si>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</si>
  <si>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</si>
  <si>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</si>
  <si>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</si>
  <si>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</si>
  <si>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</si>
  <si>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</si>
  <si>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</si>
  <si>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</si>
  <si>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</si>
  <si>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</si>
  <si>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</si>
  <si>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</si>
  <si>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</si>
  <si>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</si>
  <si>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</si>
  <si>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</si>
  <si>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</si>
  <si>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</si>
  <si>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</si>
  <si>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</si>
  <si>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</si>
  <si>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</si>
  <si>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</si>
  <si>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</si>
  <si>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</si>
  <si>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</si>
  <si>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</si>
  <si>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</si>
  <si>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</si>
  <si>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</si>
  <si>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</si>
  <si>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</si>
  <si>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</si>
  <si>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</si>
  <si>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</si>
  <si>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</si>
  <si>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</si>
  <si>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</si>
  <si>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</si>
  <si>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</si>
  <si>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</si>
  <si>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</si>
  <si>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</si>
  <si>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</si>
  <si>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</si>
  <si>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</si>
  <si>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</si>
  <si>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</si>
  <si>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</si>
  <si>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</si>
  <si>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</si>
  <si>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</si>
  <si>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</si>
  <si>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</si>
  <si>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</si>
  <si>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</si>
  <si>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</si>
  <si>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</si>
  <si>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</si>
  <si>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</si>
  <si>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</si>
  <si>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</si>
  <si>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</si>
  <si>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</si>
  <si>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</si>
  <si>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</si>
  <si>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</si>
  <si>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</si>
  <si>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</si>
  <si>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</si>
  <si>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</si>
  <si>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</si>
  <si>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</si>
  <si>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</si>
  <si>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</si>
  <si>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</si>
  <si>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</si>
  <si>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</si>
  <si>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</si>
  <si>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</si>
  <si>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</si>
  <si>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</si>
  <si>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</si>
  <si>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</si>
  <si>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</si>
  <si>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</si>
  <si>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</si>
  <si>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</si>
  <si>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</si>
  <si>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</si>
  <si>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</si>
  <si>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</si>
  <si>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</si>
  <si>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</si>
  <si>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</si>
  <si>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</si>
  <si>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</si>
  <si>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</si>
  <si>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</si>
  <si>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</si>
  <si>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</si>
  <si>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</si>
  <si>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</si>
  <si>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</si>
  <si>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</si>
  <si>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</si>
  <si>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</si>
  <si>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</si>
  <si>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</si>
  <si>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</si>
  <si>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</si>
  <si>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</si>
  <si>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</si>
  <si>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</si>
  <si>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</si>
  <si>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</si>
  <si>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</si>
  <si>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</si>
  <si>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</si>
  <si>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</si>
  <si>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</si>
  <si>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</si>
  <si>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</si>
  <si>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</si>
  <si>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</si>
  <si>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</si>
  <si>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</si>
  <si>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</si>
  <si>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</si>
  <si>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</si>
  <si>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</si>
  <si>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</si>
  <si>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</si>
  <si>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</si>
  <si>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</si>
  <si>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</si>
  <si>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</si>
  <si>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</si>
  <si>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</si>
  <si>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</si>
  <si>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</si>
  <si>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</si>
  <si>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</si>
  <si>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</si>
  <si>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</si>
  <si>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</si>
  <si>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</si>
  <si>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</si>
  <si>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</si>
  <si>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</si>
  <si>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</si>
  <si>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</si>
  <si>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</si>
  <si>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</si>
  <si>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</si>
  <si>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</si>
  <si>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</si>
  <si>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</si>
  <si>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</si>
  <si>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</si>
  <si>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</si>
  <si>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</si>
  <si>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</si>
  <si>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</si>
  <si>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</si>
  <si>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</si>
  <si>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</si>
  <si>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</si>
  <si>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</si>
  <si>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</si>
  <si>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</si>
  <si>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</si>
  <si>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</si>
  <si>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</si>
  <si>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</si>
  <si>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</si>
  <si>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</si>
  <si>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</si>
  <si>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</si>
  <si>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</si>
  <si>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</si>
  <si>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</si>
  <si>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</si>
  <si>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</si>
  <si>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</si>
  <si>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</si>
  <si>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</si>
  <si>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</si>
  <si>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</si>
  <si>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</si>
  <si>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</si>
  <si>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</si>
  <si>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</si>
  <si>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</si>
  <si>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</si>
  <si>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</si>
  <si>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</si>
  <si>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</si>
  <si>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</si>
  <si>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</si>
  <si>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</si>
  <si>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</si>
  <si>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</si>
  <si>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</si>
  <si>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</si>
  <si>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</si>
  <si>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</si>
  <si>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</si>
  <si>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</si>
  <si>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</si>
  <si>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</si>
  <si>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</si>
  <si>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</si>
  <si>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</si>
  <si>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</si>
  <si>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</si>
  <si>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</si>
  <si>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</si>
  <si>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</si>
  <si>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</si>
  <si>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</si>
  <si>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</si>
  <si>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</si>
  <si>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</si>
  <si>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</si>
  <si>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</si>
  <si>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</si>
  <si>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</si>
  <si>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</si>
  <si>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</si>
  <si>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</si>
  <si>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</si>
  <si>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</si>
  <si>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</si>
  <si>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</si>
  <si>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</si>
  <si>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</si>
  <si>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</si>
  <si>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</si>
  <si>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</si>
  <si>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</si>
  <si>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</si>
  <si>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</si>
  <si>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</si>
  <si>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</si>
  <si>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</si>
  <si>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</si>
  <si>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</si>
  <si>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</si>
  <si>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</si>
  <si>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</si>
  <si>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</si>
  <si>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</si>
  <si>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</si>
  <si>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</si>
  <si>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</si>
  <si>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</si>
  <si>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</si>
  <si>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</si>
  <si>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</si>
  <si>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</si>
  <si>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</si>
  <si>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</si>
  <si>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</si>
  <si>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</si>
  <si>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</si>
  <si>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</si>
  <si>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</si>
  <si>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</si>
  <si>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</si>
  <si>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</si>
  <si>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</si>
  <si>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</si>
  <si>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</si>
  <si>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</si>
  <si>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</si>
  <si>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</si>
  <si>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</si>
  <si>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</si>
  <si>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</si>
  <si>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</si>
  <si>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</si>
  <si>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</si>
  <si>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</si>
  <si>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</si>
  <si>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</si>
  <si>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</si>
  <si>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</si>
  <si>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</si>
  <si>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</si>
  <si>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</si>
  <si>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</si>
  <si>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</si>
  <si>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</si>
  <si>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</si>
  <si>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</si>
  <si>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</si>
  <si>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</si>
  <si>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</si>
  <si>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</si>
  <si>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</si>
  <si>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</si>
  <si>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</si>
  <si>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</si>
  <si>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</si>
  <si>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</si>
  <si>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</si>
  <si>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</si>
  <si>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</si>
  <si>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</si>
  <si>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</si>
  <si>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</si>
  <si>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</si>
  <si>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</si>
  <si>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</si>
  <si>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</si>
  <si>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</si>
  <si>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</si>
  <si>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</si>
  <si>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</si>
  <si>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</si>
  <si>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</si>
  <si>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</si>
  <si>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</si>
  <si>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</si>
  <si>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</si>
  <si>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</si>
  <si>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</si>
  <si>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</si>
  <si>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</si>
  <si>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</si>
  <si>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</si>
  <si>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</si>
  <si>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</si>
  <si>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</si>
  <si>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</si>
  <si>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</si>
  <si>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</si>
  <si>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</si>
  <si>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</si>
  <si>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</si>
  <si>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</si>
  <si>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</si>
  <si>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</si>
  <si>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</si>
  <si>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</si>
  <si>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</si>
  <si>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</si>
  <si>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</si>
  <si>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</si>
  <si>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</si>
  <si>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</si>
  <si>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</si>
  <si>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</si>
  <si>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</si>
  <si>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</si>
  <si>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</si>
  <si>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</si>
  <si>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</si>
  <si>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</si>
  <si>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</si>
  <si>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</si>
  <si>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</si>
  <si>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</si>
  <si>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</si>
  <si>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</si>
  <si>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</si>
  <si>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</si>
  <si>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</si>
  <si>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</si>
  <si>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</si>
  <si>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</si>
  <si>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</si>
  <si>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</si>
  <si>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</si>
  <si>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</si>
  <si>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</si>
  <si>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</si>
  <si>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</si>
  <si>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</si>
  <si>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</si>
  <si>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</si>
  <si>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</si>
  <si>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</si>
  <si>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</si>
  <si>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</si>
  <si>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</si>
  <si>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</si>
  <si>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</si>
  <si>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</si>
  <si>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</si>
  <si>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</si>
  <si>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</si>
  <si>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</si>
  <si>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</si>
  <si>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</si>
  <si>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</si>
  <si>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</si>
  <si>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</si>
  <si>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</si>
  <si>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</si>
  <si>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</si>
  <si>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</si>
  <si>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</si>
  <si>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</si>
  <si>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</si>
  <si>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</si>
  <si>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</si>
  <si>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</si>
  <si>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</si>
  <si>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</si>
  <si>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</si>
  <si>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</si>
  <si>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</si>
  <si>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</si>
  <si>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</si>
  <si>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</si>
  <si>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</si>
  <si>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</si>
  <si>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</si>
  <si>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</si>
  <si>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</si>
  <si>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</si>
  <si>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</si>
  <si>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</si>
  <si>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</si>
  <si>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</si>
  <si>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</si>
  <si>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</si>
  <si>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</si>
  <si>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</si>
  <si>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</si>
  <si>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</si>
  <si>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</si>
  <si>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</si>
  <si>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</si>
  <si>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</si>
  <si>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</si>
  <si>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</si>
  <si>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</si>
  <si>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</si>
  <si>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</si>
  <si>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</si>
  <si>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</si>
  <si>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</si>
  <si>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</si>
  <si>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</si>
  <si>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</si>
  <si>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</si>
  <si>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</si>
  <si>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</si>
  <si>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</si>
  <si>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</si>
  <si>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</si>
  <si>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</si>
  <si>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</si>
  <si>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</si>
  <si>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</si>
  <si>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</si>
  <si>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</si>
  <si>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</si>
  <si>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</si>
  <si>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</si>
  <si>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</si>
  <si>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</si>
  <si>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</si>
  <si>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</si>
  <si>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</si>
  <si>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</si>
  <si>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</si>
  <si>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</si>
  <si>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</si>
  <si>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</si>
  <si>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</si>
  <si>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</si>
  <si>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</si>
  <si>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</si>
  <si>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</si>
  <si>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</si>
  <si>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</si>
  <si>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</si>
  <si>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</si>
  <si>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</si>
  <si>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</si>
  <si>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</si>
  <si>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</si>
  <si>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</si>
  <si>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</si>
  <si>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</si>
  <si>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</si>
  <si>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</si>
  <si>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</si>
  <si>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</si>
  <si>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</si>
  <si>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</si>
  <si>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</si>
  <si>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</si>
  <si>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</si>
  <si>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</si>
  <si>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</si>
  <si>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</si>
  <si>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</si>
  <si>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</si>
  <si>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</si>
  <si>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</si>
  <si>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</si>
  <si>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</si>
  <si>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</si>
  <si>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</si>
  <si>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</si>
  <si>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</si>
  <si>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</si>
  <si>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</si>
  <si>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</si>
  <si>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</si>
  <si>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</si>
  <si>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</si>
  <si>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</si>
  <si>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</si>
  <si>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</si>
  <si>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</si>
  <si>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</si>
  <si>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</si>
  <si>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</si>
  <si>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</si>
  <si>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</si>
  <si>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</si>
  <si>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</si>
  <si>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</si>
  <si>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</si>
  <si>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</si>
  <si>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</si>
  <si>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</si>
  <si>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</si>
  <si>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</si>
  <si>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</si>
  <si>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</si>
  <si>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</si>
  <si>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</si>
  <si>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</si>
  <si>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</si>
  <si>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</si>
  <si>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</si>
  <si>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</si>
  <si>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</si>
  <si>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</si>
  <si>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</si>
  <si>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</si>
  <si>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</si>
  <si>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</si>
  <si>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</si>
  <si>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</si>
  <si>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</si>
  <si>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</si>
  <si>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</si>
  <si>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</si>
  <si>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</si>
  <si>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</si>
  <si>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</si>
  <si>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</si>
  <si>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</si>
  <si>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</si>
  <si>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</si>
  <si>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</si>
  <si>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</si>
  <si>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</si>
  <si>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</si>
  <si>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</si>
  <si>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</si>
  <si>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</si>
  <si>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</si>
  <si>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</si>
  <si>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</si>
  <si>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</si>
  <si>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</si>
  <si>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</si>
  <si>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</si>
  <si>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</si>
  <si>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</si>
  <si>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</si>
  <si>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</si>
  <si>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</si>
  <si>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</si>
  <si>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</si>
  <si>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</si>
  <si>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</si>
  <si>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</si>
  <si>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</si>
  <si>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</si>
  <si>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</si>
  <si>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</si>
  <si>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</si>
  <si>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</si>
  <si>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</si>
  <si>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</si>
  <si>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</si>
  <si>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</si>
  <si>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</si>
  <si>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</si>
  <si>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</si>
  <si>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</si>
  <si>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</si>
  <si>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</si>
  <si>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</si>
  <si>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</si>
  <si>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</si>
  <si>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</si>
  <si>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</si>
  <si>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</si>
  <si>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</si>
  <si>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</si>
  <si>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</si>
  <si>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</si>
  <si>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</si>
  <si>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</si>
  <si>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</si>
  <si>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</si>
  <si>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</si>
  <si>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</si>
  <si>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</si>
  <si>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</si>
  <si>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</si>
  <si>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</si>
  <si>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</si>
  <si>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</si>
  <si>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</si>
  <si>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</si>
  <si>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</si>
  <si>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</si>
  <si>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</si>
  <si>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</si>
  <si>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</si>
  <si>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</si>
  <si>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</si>
  <si>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</si>
  <si>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</si>
  <si>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</si>
  <si>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</si>
  <si>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</si>
  <si>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</si>
  <si>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</si>
  <si>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</si>
  <si>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</si>
  <si>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</si>
  <si>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</si>
  <si>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</si>
  <si>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</si>
  <si>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</si>
  <si>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</si>
  <si>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</si>
  <si>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</si>
  <si>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</si>
  <si>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</si>
  <si>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</si>
  <si>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</si>
  <si>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</si>
  <si>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</si>
  <si>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</si>
  <si>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</si>
  <si>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</si>
  <si>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</si>
  <si>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</si>
  <si>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</si>
  <si>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</si>
  <si>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</si>
  <si>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</si>
  <si>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</si>
  <si>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</si>
  <si>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</si>
  <si>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</si>
  <si>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</si>
  <si>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</si>
  <si>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</si>
  <si>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</si>
  <si>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</si>
  <si>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</si>
  <si>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</si>
  <si>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</si>
  <si>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</si>
  <si>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</si>
  <si>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</si>
  <si>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</si>
  <si>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</si>
  <si>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</si>
  <si>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</si>
  <si>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</si>
  <si>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</si>
  <si>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</si>
  <si>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</si>
  <si>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</si>
  <si>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</si>
  <si>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</si>
  <si>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</si>
  <si>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</si>
  <si>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</si>
  <si>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</si>
  <si>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</si>
  <si>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</si>
  <si>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</si>
  <si>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</si>
  <si>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</si>
  <si>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</si>
  <si>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</si>
  <si>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</si>
  <si>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</si>
  <si>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</si>
  <si>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</si>
  <si>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</si>
  <si>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</si>
  <si>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</si>
  <si>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</si>
  <si>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</si>
  <si>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</si>
  <si>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</si>
  <si>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</si>
  <si>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</si>
  <si>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</si>
  <si>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</si>
  <si>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</si>
  <si>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</si>
  <si>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</si>
  <si>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</si>
  <si>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</si>
  <si>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</si>
  <si>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</si>
  <si>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</si>
  <si>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</si>
  <si>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</si>
  <si>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</si>
  <si>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</si>
  <si>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</si>
  <si>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</si>
  <si>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</si>
  <si>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</si>
  <si>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</si>
  <si>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</si>
  <si>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</si>
  <si>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</si>
  <si>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</si>
  <si>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</si>
  <si>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</si>
  <si>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</si>
  <si>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</si>
  <si>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</si>
  <si>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</si>
  <si>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</si>
  <si>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</si>
  <si>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</si>
  <si>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</si>
  <si>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</si>
  <si>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</si>
  <si>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</si>
  <si>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</si>
  <si>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</si>
  <si>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</si>
  <si>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</si>
  <si>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</si>
  <si>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</si>
  <si>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</si>
  <si>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</si>
  <si>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</si>
  <si>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</si>
  <si>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</si>
  <si>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</si>
  <si>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</si>
  <si>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</si>
  <si>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</si>
  <si>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</si>
  <si>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</si>
  <si>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</si>
  <si>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</si>
  <si>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</si>
  <si>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</si>
  <si>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</si>
  <si>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</si>
  <si>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</si>
  <si>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</si>
  <si>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</si>
  <si>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</si>
  <si>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</si>
  <si>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</si>
  <si>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</si>
  <si>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</si>
  <si>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</si>
  <si>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</si>
  <si>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</si>
  <si>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</si>
  <si>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</si>
  <si>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</si>
  <si>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</si>
  <si>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</si>
  <si>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</si>
  <si>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</si>
  <si>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</si>
  <si>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</si>
  <si>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</si>
  <si>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</si>
  <si>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</si>
  <si>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</si>
  <si>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</si>
  <si>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</si>
  <si>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</si>
  <si>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</si>
  <si>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</si>
  <si>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</si>
  <si>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</si>
  <si>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</si>
  <si>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</si>
  <si>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</si>
  <si>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</si>
  <si>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</si>
  <si>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</si>
  <si>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</si>
  <si>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</si>
  <si>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</si>
  <si>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</si>
  <si>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</si>
  <si>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</si>
  <si>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</si>
  <si>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</si>
  <si>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</si>
  <si>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</si>
  <si>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</si>
  <si>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</si>
  <si>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</si>
  <si>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</si>
  <si>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</si>
  <si>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</si>
  <si>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</si>
  <si>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</si>
  <si>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</si>
  <si>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</si>
  <si>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</si>
  <si>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</si>
  <si>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</si>
  <si>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</si>
  <si>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</si>
  <si>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</si>
  <si>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</si>
  <si>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</si>
  <si>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</si>
  <si>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</si>
  <si>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</si>
  <si>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</si>
  <si>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</si>
  <si>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</si>
  <si>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</si>
  <si>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</si>
  <si>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</si>
  <si>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</si>
  <si>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</si>
  <si>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</si>
  <si>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</si>
  <si>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</si>
  <si>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</si>
  <si>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</si>
  <si>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</si>
  <si>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</si>
  <si>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</si>
  <si>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</si>
  <si>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</si>
  <si>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</si>
  <si>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</si>
  <si>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</si>
  <si>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</si>
  <si>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</si>
  <si>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</si>
  <si>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</si>
  <si>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</si>
  <si>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</si>
  <si>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</si>
  <si>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</si>
  <si>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</si>
  <si>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</si>
  <si>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</si>
  <si>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</si>
  <si>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</si>
  <si>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</si>
  <si>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</si>
  <si>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</si>
  <si>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</si>
  <si>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</si>
  <si>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</si>
  <si>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</si>
  <si>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</si>
  <si>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</si>
  <si>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</si>
  <si>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</si>
  <si>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</si>
  <si>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</si>
  <si>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</si>
  <si>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</si>
  <si>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</si>
  <si>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</si>
  <si>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</si>
  <si>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</si>
  <si>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</si>
  <si>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</si>
  <si>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</si>
  <si>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</si>
  <si>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</si>
  <si>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</si>
  <si>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</si>
  <si>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</si>
  <si>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</si>
  <si>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</si>
  <si>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</si>
  <si>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</si>
  <si>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</si>
  <si>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</si>
  <si>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</si>
  <si>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</si>
  <si>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</si>
  <si>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</si>
  <si>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</si>
  <si>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</si>
  <si>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</si>
  <si>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</si>
  <si>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</si>
  <si>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</si>
  <si>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</si>
  <si>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</si>
  <si>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</si>
  <si>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</si>
  <si>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</si>
  <si>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</si>
  <si>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</si>
  <si>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</si>
  <si>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</si>
  <si>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</si>
  <si>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</si>
  <si>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</si>
  <si>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</si>
  <si>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</si>
  <si>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</si>
  <si>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</si>
  <si>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</si>
  <si>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</si>
  <si>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</si>
  <si>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</si>
  <si>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</si>
  <si>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</si>
  <si>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</si>
  <si>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</si>
  <si>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</si>
  <si>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</si>
  <si>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</si>
  <si>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</si>
  <si>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</si>
  <si>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</si>
  <si>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</si>
  <si>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</si>
  <si>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</si>
  <si>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</si>
  <si>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</si>
  <si>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</si>
  <si>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</si>
  <si>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</si>
  <si>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</si>
  <si>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</si>
  <si>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</si>
  <si>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</si>
  <si>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</si>
  <si>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</si>
  <si>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</si>
  <si>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</si>
  <si>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</si>
  <si>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</si>
  <si>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</si>
  <si>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</si>
  <si>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</si>
  <si>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</si>
  <si>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</si>
  <si>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</si>
  <si>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</si>
  <si>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</si>
  <si>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</si>
  <si>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</si>
  <si>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</si>
  <si>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</si>
  <si>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</si>
  <si>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</si>
  <si>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</si>
  <si>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</si>
  <si>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</si>
  <si>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</si>
  <si>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</si>
  <si>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</si>
  <si>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</si>
  <si>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</si>
  <si>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</si>
  <si>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</si>
  <si>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</si>
  <si>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</si>
  <si>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</si>
  <si>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</si>
  <si>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</si>
  <si>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</si>
  <si>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</si>
  <si>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</si>
  <si>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</si>
  <si>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</si>
  <si>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</si>
  <si>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</si>
  <si>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</si>
  <si>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</si>
  <si>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</si>
  <si>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</si>
  <si>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</si>
  <si>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</si>
  <si>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</si>
  <si>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</si>
  <si>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</si>
  <si>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</si>
  <si>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</si>
  <si>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</si>
  <si>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</si>
  <si>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</si>
  <si>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</si>
  <si>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</si>
  <si>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</si>
  <si>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</si>
  <si>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</si>
  <si>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</si>
  <si>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</si>
  <si>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</si>
  <si>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</si>
  <si>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</si>
  <si>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</si>
  <si>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</si>
  <si>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</si>
  <si>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</si>
  <si>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</si>
  <si>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</si>
  <si>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</si>
  <si>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</si>
  <si>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</si>
  <si>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</si>
  <si>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</si>
  <si>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</si>
  <si>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</si>
  <si>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</si>
  <si>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</si>
  <si>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</si>
  <si>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</si>
  <si>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</si>
  <si>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</si>
  <si>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</si>
  <si>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</si>
  <si>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</si>
  <si>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</si>
  <si>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</si>
  <si>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</si>
  <si>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</si>
  <si>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</si>
  <si>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</si>
  <si>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</si>
  <si>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</si>
  <si>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</si>
  <si>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</si>
  <si>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</si>
  <si>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</si>
  <si>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</si>
  <si>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</si>
  <si>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</si>
  <si>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</si>
  <si>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</si>
  <si>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</si>
  <si>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</si>
  <si>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</si>
  <si>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</si>
  <si>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</si>
  <si>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</si>
  <si>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</si>
  <si>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</si>
  <si>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</si>
  <si>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</si>
  <si>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</si>
  <si>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</si>
  <si>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</si>
  <si>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</si>
  <si>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</si>
  <si>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</si>
  <si>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</si>
  <si>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</si>
  <si>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</si>
  <si>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</si>
  <si>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</si>
  <si>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</si>
  <si>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</si>
  <si>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</si>
  <si>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</si>
  <si>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</si>
  <si>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</si>
  <si>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</si>
  <si>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</si>
  <si>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</si>
  <si>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</si>
  <si>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</si>
  <si>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</si>
  <si>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</si>
  <si>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</si>
  <si>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</si>
  <si>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</si>
  <si>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</si>
  <si>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</si>
  <si>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</si>
  <si>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</si>
  <si>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</si>
  <si>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</si>
  <si>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</si>
  <si>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</si>
  <si>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</si>
  <si>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</si>
  <si>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</si>
  <si>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</si>
  <si>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</si>
  <si>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</si>
  <si>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</si>
  <si>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</si>
  <si>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</si>
  <si>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</si>
  <si>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</si>
  <si>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</si>
  <si>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</si>
  <si>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</si>
  <si>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</si>
  <si>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</si>
  <si>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</si>
  <si>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</si>
  <si>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</si>
  <si>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</si>
  <si>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</si>
  <si>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</si>
  <si>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</si>
  <si>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</si>
  <si>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</si>
  <si>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</si>
  <si>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</si>
  <si>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</si>
  <si>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</si>
  <si>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</si>
  <si>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</si>
  <si>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</si>
  <si>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</si>
  <si>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</si>
  <si>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</si>
  <si>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</si>
  <si>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</si>
  <si>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</si>
  <si>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</si>
  <si>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</si>
  <si>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</si>
  <si>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</si>
  <si>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</si>
  <si>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</si>
  <si>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</si>
  <si>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</si>
  <si>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</si>
  <si>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</si>
  <si>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</si>
  <si>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</si>
  <si>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</si>
  <si>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</si>
  <si>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</si>
  <si>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</si>
  <si>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</si>
  <si>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</si>
  <si>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</si>
  <si>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</si>
  <si>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</si>
  <si>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</si>
  <si>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</si>
  <si>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</si>
  <si>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</si>
  <si>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</si>
  <si>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</si>
  <si>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</si>
  <si>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</si>
  <si>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</si>
  <si>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</si>
  <si>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</si>
  <si>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</si>
  <si>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</si>
  <si>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</si>
  <si>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</si>
  <si>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</si>
  <si>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</si>
  <si>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</si>
  <si>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</si>
  <si>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</si>
  <si>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</si>
  <si>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</si>
  <si>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</si>
  <si>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</si>
  <si>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</si>
  <si>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</si>
  <si>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</si>
  <si>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</si>
  <si>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</si>
  <si>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</si>
  <si>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</si>
  <si>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</si>
  <si>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</si>
  <si>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</si>
  <si>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</si>
  <si>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</si>
  <si>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</si>
  <si>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</si>
  <si>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</si>
  <si>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</si>
  <si>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</si>
  <si>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</si>
  <si>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</si>
  <si>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</si>
  <si>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</si>
  <si>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</si>
  <si>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</si>
  <si>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</si>
  <si>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</si>
  <si>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</si>
  <si>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</si>
  <si>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</si>
  <si>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</si>
  <si>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</si>
  <si>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</si>
  <si>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</si>
  <si>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</si>
  <si>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</si>
  <si>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</si>
  <si>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</si>
  <si>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</si>
  <si>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</si>
  <si>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</si>
  <si>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</si>
  <si>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</si>
  <si>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</si>
  <si>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</si>
  <si>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</si>
  <si>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</si>
  <si>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</si>
  <si>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</si>
  <si>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</si>
  <si>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</si>
  <si>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</si>
  <si>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</si>
  <si>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</si>
  <si>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</si>
  <si>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</si>
  <si>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</si>
  <si>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</si>
  <si>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</si>
  <si>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</si>
  <si>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</si>
  <si>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</si>
  <si>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</si>
  <si>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</si>
  <si>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</si>
  <si>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</si>
  <si>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</si>
  <si>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</si>
  <si>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</si>
  <si>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</si>
  <si>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</si>
  <si>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</si>
  <si>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</si>
  <si>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</si>
  <si>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</si>
  <si>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</si>
  <si>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</si>
  <si>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</si>
  <si>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</si>
  <si>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</si>
  <si>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</si>
  <si>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</si>
  <si>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</si>
  <si>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</si>
  <si>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</si>
  <si>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</si>
  <si>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</si>
  <si>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</si>
  <si>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</si>
  <si>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</si>
  <si>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</si>
  <si>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</si>
  <si>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</si>
  <si>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</si>
  <si>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</si>
  <si>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</si>
  <si>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</si>
  <si>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</si>
  <si>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</si>
  <si>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</si>
  <si>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</si>
  <si>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</si>
  <si>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</si>
  <si>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</si>
  <si>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</si>
  <si>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</si>
  <si>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</si>
  <si>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</si>
  <si>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</si>
  <si>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</si>
  <si>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</si>
  <si>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</si>
  <si>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</si>
  <si>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</si>
  <si>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</si>
  <si>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</si>
  <si>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</si>
  <si>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</si>
  <si>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</si>
  <si>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</si>
  <si>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</si>
  <si>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</si>
  <si>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</si>
  <si>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</si>
  <si>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</si>
  <si>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</si>
  <si>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</si>
  <si>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</si>
  <si>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</si>
  <si>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</si>
  <si>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</si>
  <si>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</si>
  <si>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</si>
  <si>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</si>
  <si>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</si>
  <si>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</si>
  <si>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</si>
  <si>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</si>
  <si>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</si>
  <si>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</si>
  <si>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</si>
  <si>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</si>
  <si>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</si>
  <si>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</si>
  <si>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</si>
  <si>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</si>
  <si>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</si>
  <si>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</si>
  <si>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</si>
  <si>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</si>
  <si>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</si>
  <si>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</si>
  <si>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</si>
  <si>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</si>
  <si>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</si>
  <si>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</si>
  <si>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</si>
  <si>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</si>
  <si>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</si>
  <si>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</si>
  <si>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</si>
  <si>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</si>
  <si>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</si>
  <si>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</si>
  <si>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</si>
  <si>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</si>
  <si>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</si>
  <si>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</si>
  <si>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</si>
  <si>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</si>
  <si>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</si>
  <si>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</si>
  <si>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</si>
  <si>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</si>
  <si>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</si>
  <si>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</si>
  <si>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</si>
  <si>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</si>
  <si>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</si>
  <si>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</si>
  <si>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</si>
  <si>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</si>
  <si>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</si>
  <si>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</si>
  <si>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</si>
  <si>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</si>
  <si>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</si>
  <si>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</si>
  <si>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</si>
  <si>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</si>
  <si>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</si>
  <si>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</si>
  <si>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</si>
  <si>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</si>
  <si>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</si>
  <si>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</si>
  <si>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</si>
  <si>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</si>
  <si>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</si>
  <si>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</si>
  <si>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</si>
  <si>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</si>
  <si>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</si>
  <si>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</si>
  <si>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</si>
  <si>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</si>
  <si>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</si>
  <si>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</si>
  <si>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</si>
  <si>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</si>
  <si>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</si>
  <si>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</si>
  <si>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</si>
  <si>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</si>
  <si>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</si>
  <si>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</si>
  <si>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</si>
  <si>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</si>
  <si>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</si>
  <si>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</si>
  <si>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</si>
  <si>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</si>
  <si>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</si>
  <si>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</si>
  <si>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</si>
  <si>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</si>
  <si>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</si>
  <si>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</si>
  <si>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</si>
  <si>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</si>
  <si>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</si>
  <si>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</si>
  <si>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</si>
  <si>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</si>
  <si>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</si>
  <si>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</si>
  <si>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</si>
  <si>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</si>
  <si>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</si>
  <si>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</si>
  <si>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</si>
  <si>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</si>
  <si>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</si>
  <si>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</si>
  <si>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</si>
  <si>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</si>
  <si>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</si>
  <si>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</si>
  <si>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</si>
  <si>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</si>
  <si>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</si>
  <si>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</si>
  <si>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</si>
  <si>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</si>
  <si>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</si>
  <si>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</si>
  <si>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</si>
  <si>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</si>
  <si>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</si>
  <si>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</si>
  <si>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</si>
  <si>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</si>
  <si>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</si>
  <si>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</si>
  <si>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</si>
  <si>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</si>
  <si>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</si>
  <si>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</si>
  <si>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</si>
  <si>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</si>
  <si>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</si>
  <si>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</si>
  <si>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</si>
  <si>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</si>
  <si>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</si>
  <si>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</si>
  <si>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</si>
  <si>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</si>
  <si>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</si>
  <si>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</si>
  <si>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</si>
  <si>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</si>
  <si>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</si>
  <si>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</si>
  <si>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</si>
  <si>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</si>
  <si>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</si>
  <si>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</si>
  <si>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</si>
  <si>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</si>
  <si>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</si>
  <si>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</si>
  <si>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</si>
  <si>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</si>
  <si>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</si>
  <si>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</si>
  <si>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</si>
  <si>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</si>
  <si>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</si>
  <si>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</si>
  <si>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</si>
  <si>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</si>
  <si>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</si>
  <si>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</si>
  <si>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</si>
  <si>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</si>
  <si>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</si>
  <si>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</si>
  <si>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</si>
  <si>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</si>
  <si>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</si>
  <si>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</si>
  <si>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</si>
  <si>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</si>
  <si>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</si>
  <si>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</si>
  <si>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</si>
  <si>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</si>
  <si>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</si>
  <si>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</si>
  <si>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</si>
  <si>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</si>
  <si>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</si>
  <si>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</si>
  <si>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</si>
  <si>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</si>
  <si>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</si>
  <si>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</si>
  <si>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</si>
  <si>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</si>
  <si>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</si>
  <si>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</si>
  <si>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</si>
  <si>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</si>
  <si>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</si>
  <si>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</si>
  <si>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</si>
  <si>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</si>
  <si>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</si>
  <si>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</si>
  <si>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</si>
  <si>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</si>
  <si>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</si>
  <si>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</si>
  <si>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</si>
  <si>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</si>
  <si>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</si>
  <si>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</si>
  <si>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</si>
  <si>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</si>
  <si>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</si>
  <si>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</si>
  <si>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</si>
  <si>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</si>
  <si>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</si>
  <si>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</si>
  <si>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</si>
  <si>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</si>
  <si>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</si>
  <si>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</si>
  <si>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</si>
  <si>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</si>
  <si>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</si>
  <si>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</si>
  <si>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</si>
  <si>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</si>
  <si>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</si>
  <si>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</si>
  <si>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</si>
  <si>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</si>
  <si>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</si>
  <si>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</si>
  <si>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</si>
  <si>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</si>
  <si>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</si>
  <si>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</si>
  <si>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</si>
  <si>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</si>
  <si>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</si>
  <si>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</si>
  <si>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</si>
  <si>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</si>
  <si>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</si>
  <si>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</si>
  <si>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</si>
  <si>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</si>
  <si>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</si>
  <si>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</si>
  <si>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</si>
  <si>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</si>
  <si>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</si>
  <si>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</si>
  <si>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</si>
  <si>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</si>
  <si>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</si>
  <si>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</si>
  <si>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</si>
  <si>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</si>
  <si>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</si>
  <si>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</si>
  <si>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</si>
  <si>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</si>
  <si>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</si>
  <si>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</si>
  <si>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</si>
  <si>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</si>
  <si>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</si>
  <si>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</si>
  <si>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</si>
  <si>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</si>
  <si>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</si>
  <si>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</si>
  <si>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</si>
  <si>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</si>
  <si>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</si>
  <si>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</si>
  <si>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</si>
  <si>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</si>
  <si>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</si>
  <si>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</si>
  <si>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</si>
  <si>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</si>
  <si>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</si>
  <si>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</si>
  <si>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</si>
  <si>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</si>
  <si>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</si>
  <si>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</si>
  <si>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</si>
  <si>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</si>
  <si>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</si>
  <si>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</si>
  <si>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</si>
  <si>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</si>
  <si>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</si>
  <si>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</si>
  <si>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</si>
  <si>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</si>
  <si>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</si>
  <si>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</si>
  <si>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</si>
  <si>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</si>
  <si>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</si>
  <si>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</si>
  <si>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</si>
  <si>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</si>
  <si>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</si>
  <si>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</si>
  <si>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</si>
  <si>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</si>
  <si>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</si>
  <si>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</si>
  <si>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</si>
  <si>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</si>
  <si>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</si>
  <si>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</si>
  <si>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</si>
  <si>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</si>
  <si>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</si>
  <si>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</si>
  <si>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</si>
  <si>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</si>
  <si>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</si>
  <si>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</si>
  <si>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</si>
  <si>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</si>
  <si>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</si>
  <si>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</si>
  <si>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</si>
  <si>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</si>
  <si>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</si>
  <si>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</si>
  <si>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</si>
  <si>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</si>
  <si>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</si>
  <si>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</si>
  <si>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</si>
  <si>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</si>
  <si>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</si>
  <si>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</si>
  <si>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</si>
  <si>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</si>
  <si>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</si>
  <si>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</si>
  <si>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</si>
  <si>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</si>
  <si>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</si>
  <si>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</si>
  <si>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</si>
  <si>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</si>
  <si>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</si>
  <si>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</si>
  <si>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</si>
  <si>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</si>
  <si>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</si>
  <si>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</si>
  <si>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</si>
  <si>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</si>
  <si>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</si>
  <si>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</si>
  <si>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</si>
  <si>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</si>
  <si>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</si>
  <si>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</si>
  <si>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</si>
  <si>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</si>
  <si>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</si>
  <si>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</si>
  <si>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</si>
  <si>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</si>
  <si>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</si>
  <si>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</si>
  <si>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</si>
  <si>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</si>
  <si>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</si>
  <si>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</si>
  <si>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</si>
  <si>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</si>
  <si>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</si>
  <si>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</si>
  <si>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</si>
  <si>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</si>
  <si>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</si>
  <si>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</si>
  <si>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</si>
  <si>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</si>
  <si>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</si>
  <si>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</si>
  <si>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</si>
  <si>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</si>
  <si>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</si>
  <si>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</si>
  <si>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</si>
  <si>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</si>
  <si>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</si>
  <si>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</si>
  <si>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</si>
  <si>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</si>
  <si>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</si>
  <si>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</si>
  <si>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</si>
  <si>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</si>
  <si>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</si>
  <si>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</si>
  <si>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</si>
  <si>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</si>
  <si>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</si>
  <si>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</si>
  <si>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</si>
  <si>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</si>
  <si>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</si>
  <si>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</si>
  <si>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</si>
  <si>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</si>
  <si>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</si>
  <si>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</si>
  <si>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</si>
  <si>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</si>
  <si>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</si>
  <si>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</si>
  <si>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</si>
  <si>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</si>
  <si>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</si>
  <si>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</si>
  <si>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</si>
  <si>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</si>
  <si>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</si>
  <si>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</si>
  <si>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</si>
  <si>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</si>
  <si>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</si>
  <si>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</si>
  <si>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</si>
  <si>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</si>
  <si>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</si>
  <si>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</si>
  <si>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</si>
  <si>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</si>
  <si>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</si>
  <si>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</si>
  <si>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</si>
  <si>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</si>
  <si>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</si>
  <si>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</si>
  <si>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</si>
  <si>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</si>
  <si>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</si>
  <si>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</si>
  <si>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</si>
  <si>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</si>
  <si>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</si>
  <si>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</si>
  <si>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</si>
  <si>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</si>
  <si>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</si>
  <si>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</si>
  <si>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</si>
  <si>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</si>
  <si>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</si>
  <si>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</si>
  <si>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</si>
  <si>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</si>
  <si>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</si>
  <si>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</si>
  <si>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</si>
  <si>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</si>
  <si>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</si>
  <si>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</si>
  <si>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</si>
  <si>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</si>
  <si>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</si>
  <si>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</si>
  <si>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</si>
  <si>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</si>
  <si>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</si>
  <si>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</si>
  <si>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</si>
  <si>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</si>
  <si>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</si>
  <si>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</si>
  <si>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</si>
  <si>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</si>
  <si>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</si>
  <si>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</si>
  <si>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</si>
  <si>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</si>
  <si>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</si>
  <si>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</si>
  <si>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</si>
  <si>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</si>
  <si>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</si>
  <si>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</si>
  <si>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</si>
  <si>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</si>
  <si>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</si>
  <si>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</si>
  <si>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</si>
  <si>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</si>
  <si>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</si>
  <si>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</si>
  <si>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</si>
  <si>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</si>
  <si>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</si>
  <si>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</si>
  <si>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</si>
  <si>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</si>
  <si>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</si>
  <si>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</si>
  <si>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</si>
  <si>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</si>
  <si>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</si>
  <si>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</si>
  <si>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</si>
  <si>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</si>
  <si>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</si>
  <si>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</si>
  <si>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</si>
  <si>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</si>
  <si>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</si>
  <si>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</si>
  <si>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</si>
  <si>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</si>
  <si>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</si>
  <si>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</si>
  <si>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</si>
  <si>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</si>
  <si>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</si>
  <si>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</si>
  <si>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</si>
  <si>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</si>
  <si>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</si>
  <si>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</si>
  <si>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</si>
  <si>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</si>
  <si>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</si>
  <si>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</si>
  <si>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</si>
  <si>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</si>
  <si>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</si>
  <si>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</si>
  <si>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</si>
  <si>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</si>
  <si>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</si>
  <si>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</si>
  <si>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</si>
  <si>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</si>
  <si>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</si>
  <si>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</si>
  <si>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</si>
  <si>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</si>
  <si>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</si>
  <si>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</si>
  <si>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</si>
  <si>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</si>
  <si>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</si>
  <si>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</si>
  <si>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</si>
  <si>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</si>
  <si>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</si>
  <si>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</si>
  <si>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</si>
  <si>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</si>
  <si>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</si>
  <si>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</si>
  <si>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</si>
  <si>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</si>
  <si>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</si>
  <si>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</si>
  <si>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</si>
  <si>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</si>
  <si>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</si>
  <si>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</si>
  <si>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</si>
  <si>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</si>
  <si>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</si>
  <si>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</si>
  <si>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</si>
  <si>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</si>
  <si>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</si>
  <si>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</si>
  <si>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</si>
  <si>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</si>
  <si>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</si>
  <si>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</si>
  <si>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</si>
  <si>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</si>
  <si>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</si>
  <si>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</si>
  <si>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</si>
  <si>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</si>
  <si>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</si>
  <si>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</si>
  <si>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</si>
  <si>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</si>
  <si>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</si>
  <si>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</si>
  <si>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</si>
  <si>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</si>
  <si>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</si>
  <si>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</si>
  <si>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</si>
  <si>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</si>
  <si>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</si>
  <si>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</si>
  <si>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</si>
  <si>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</si>
  <si>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</si>
  <si>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</si>
  <si>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</si>
  <si>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</si>
  <si>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</si>
  <si>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</si>
  <si>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</si>
  <si>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</si>
  <si>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</si>
  <si>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</si>
  <si>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</si>
  <si>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</si>
  <si>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</si>
  <si>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</si>
  <si>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</si>
  <si>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</si>
  <si>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</si>
  <si>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</si>
  <si>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</si>
  <si>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</si>
  <si>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</si>
  <si>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</si>
  <si>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</si>
  <si>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</si>
  <si>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</si>
  <si>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</si>
  <si>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</si>
  <si>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</si>
  <si>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</si>
  <si>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</si>
  <si>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</si>
  <si>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</si>
  <si>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</si>
  <si>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</si>
  <si>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</si>
  <si>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</si>
  <si>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</si>
  <si>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</si>
  <si>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</si>
  <si>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</si>
  <si>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</si>
  <si>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</si>
  <si>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</si>
  <si>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</si>
  <si>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</si>
  <si>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</si>
  <si>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</si>
  <si>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</si>
  <si>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</si>
  <si>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</si>
  <si>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</si>
  <si>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</si>
  <si>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</si>
  <si>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</si>
  <si>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</si>
  <si>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</si>
  <si>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</si>
  <si>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</si>
  <si>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</si>
  <si>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</si>
  <si>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</si>
  <si>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</si>
  <si>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</si>
  <si>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</si>
  <si>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</si>
  <si>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</si>
  <si>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</si>
  <si>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</si>
  <si>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</si>
  <si>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</si>
  <si>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</si>
  <si>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</si>
  <si>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</si>
  <si>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</si>
  <si>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</si>
  <si>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</si>
  <si>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</si>
  <si>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</si>
  <si>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</si>
  <si>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</si>
  <si>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</si>
  <si>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</si>
  <si>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</si>
  <si>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</si>
  <si>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</si>
  <si>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</si>
  <si>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</si>
  <si>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</si>
  <si>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</si>
  <si>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</si>
  <si>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</si>
  <si>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</si>
  <si>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</si>
  <si>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</si>
  <si>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</si>
  <si>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</si>
  <si>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</si>
  <si>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</si>
  <si>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</si>
  <si>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</si>
  <si>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</si>
  <si>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</si>
  <si>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</si>
  <si>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</si>
  <si>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</si>
  <si>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</si>
  <si>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</si>
  <si>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</si>
  <si>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</si>
  <si>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</si>
  <si>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</si>
  <si>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</si>
  <si>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</si>
  <si>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</si>
  <si>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</si>
  <si>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</si>
  <si>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</si>
  <si>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</si>
  <si>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</si>
  <si>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</si>
  <si>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</si>
  <si>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</si>
  <si>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</si>
  <si>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</si>
  <si>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</si>
  <si>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</si>
  <si>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</si>
  <si>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</si>
  <si>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</si>
  <si>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</si>
  <si>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</si>
  <si>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</si>
  <si>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</si>
  <si>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</si>
  <si>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</si>
  <si>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</si>
  <si>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</si>
  <si>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</si>
  <si>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</si>
  <si>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</si>
  <si>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</si>
  <si>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</si>
  <si>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</si>
  <si>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</si>
  <si>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</si>
  <si>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</si>
  <si>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</si>
  <si>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</si>
  <si>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</si>
  <si>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</si>
  <si>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</si>
  <si>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</si>
  <si>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</si>
  <si>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</si>
  <si>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</si>
  <si>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</si>
  <si>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</si>
  <si>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</si>
  <si>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</si>
  <si>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</si>
  <si>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</si>
  <si>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</si>
  <si>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</si>
  <si>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</si>
  <si>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</si>
  <si>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</si>
  <si>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</si>
  <si>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</si>
  <si>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</si>
  <si>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</si>
  <si>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</si>
  <si>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</si>
  <si>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</si>
  <si>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</si>
  <si>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</si>
  <si>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</si>
  <si>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</si>
  <si>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</si>
  <si>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</si>
  <si>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</si>
  <si>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</si>
  <si>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</si>
  <si>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</si>
  <si>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</si>
  <si>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</si>
  <si>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</si>
  <si>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</si>
  <si>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</si>
  <si>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</si>
  <si>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</si>
  <si>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</si>
  <si>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</si>
  <si>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</si>
  <si>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</si>
  <si>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</si>
  <si>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</si>
  <si>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</si>
  <si>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</si>
  <si>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</si>
  <si>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</si>
  <si>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</si>
  <si>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</si>
  <si>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</si>
  <si>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</si>
  <si>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</si>
  <si>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</si>
  <si>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</si>
  <si>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</si>
  <si>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</si>
  <si>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</si>
  <si>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</si>
  <si>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</si>
  <si>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</si>
  <si>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</si>
  <si>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</si>
  <si>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</si>
  <si>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</si>
  <si>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</si>
  <si>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</si>
  <si>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</si>
  <si>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</si>
  <si>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</si>
  <si>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</si>
  <si>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</si>
  <si>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</si>
  <si>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</si>
  <si>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</si>
  <si>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</si>
  <si>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</si>
  <si>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</si>
  <si>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</si>
  <si>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</si>
  <si>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</si>
  <si>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</si>
  <si>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</si>
  <si>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</si>
  <si>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</si>
  <si>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</si>
  <si>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</si>
  <si>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</si>
  <si>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</si>
  <si>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</si>
  <si>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</si>
  <si>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</si>
  <si>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</si>
  <si>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</si>
  <si>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</si>
  <si>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</si>
  <si>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</si>
  <si>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</si>
  <si>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</si>
  <si>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</si>
  <si>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</si>
  <si>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</si>
  <si>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</si>
  <si>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</si>
  <si>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</si>
  <si>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</si>
  <si>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</si>
  <si>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</si>
  <si>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</si>
  <si>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</si>
  <si>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</si>
  <si>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</si>
  <si>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</si>
  <si>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</si>
  <si>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</si>
  <si>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</si>
  <si>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</si>
  <si>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</si>
  <si>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</si>
  <si>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</si>
  <si>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</si>
  <si>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</si>
  <si>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</si>
  <si>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</si>
  <si>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</si>
  <si>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</si>
  <si>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</si>
  <si>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</si>
  <si>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</si>
  <si>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</si>
  <si>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</si>
  <si>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</si>
  <si>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</si>
  <si>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</si>
  <si>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</si>
  <si>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</si>
  <si>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</si>
  <si>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</si>
  <si>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</si>
  <si>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</si>
  <si>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</si>
  <si>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</si>
  <si>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</si>
  <si>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</si>
  <si>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</si>
  <si>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</si>
  <si>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</si>
  <si>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</si>
  <si>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</si>
  <si>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</si>
  <si>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</si>
  <si>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</si>
  <si>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</si>
  <si>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</si>
  <si>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</si>
  <si>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</si>
  <si>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</si>
  <si>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</si>
  <si>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</si>
  <si>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</si>
  <si>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</si>
  <si>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</si>
  <si>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</si>
  <si>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</si>
  <si>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</si>
  <si>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</si>
  <si>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</si>
  <si>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</si>
  <si>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</si>
  <si>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</si>
  <si>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</si>
  <si>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</si>
  <si>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</si>
  <si>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</si>
  <si>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</si>
  <si>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</si>
  <si>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</si>
  <si>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</si>
  <si>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</si>
  <si>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</si>
  <si>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</si>
  <si>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</si>
  <si>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</si>
  <si>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</si>
  <si>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</si>
  <si>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</si>
  <si>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</si>
  <si>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</si>
  <si>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</si>
  <si>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</si>
  <si>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</si>
  <si>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</si>
  <si>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</si>
  <si>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</si>
  <si>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</si>
  <si>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</si>
  <si>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</si>
  <si>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</si>
  <si>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</si>
  <si>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</si>
  <si>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</si>
  <si>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</si>
  <si>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</si>
  <si>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</si>
  <si>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</si>
  <si>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</si>
  <si>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</si>
  <si>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</si>
  <si>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</si>
  <si>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</si>
  <si>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</si>
  <si>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</si>
  <si>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</si>
  <si>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</si>
  <si>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</si>
  <si>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</si>
  <si>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</si>
  <si>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</si>
  <si>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</si>
  <si>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</si>
  <si>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</si>
  <si>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</si>
  <si>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</si>
  <si>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</si>
  <si>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</si>
  <si>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</si>
  <si>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</si>
  <si>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</si>
  <si>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</si>
  <si>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</si>
  <si>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</si>
  <si>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</si>
  <si>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</si>
  <si>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</si>
  <si>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</si>
  <si>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</si>
  <si>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</si>
  <si>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</si>
  <si>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</si>
  <si>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</si>
  <si>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</si>
  <si>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</si>
  <si>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</si>
  <si>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</si>
  <si>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</si>
  <si>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</si>
  <si>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</si>
  <si>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</si>
  <si>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</si>
  <si>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</si>
  <si>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</si>
  <si>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</si>
  <si>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</si>
  <si>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</si>
  <si>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</si>
  <si>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</si>
  <si>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</si>
  <si>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</si>
  <si>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</si>
  <si>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</si>
  <si>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</si>
  <si>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</si>
  <si>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</si>
  <si>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</si>
  <si>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</si>
  <si>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</si>
  <si>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</si>
  <si>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</si>
  <si>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</si>
  <si>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</si>
  <si>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</si>
  <si>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</si>
  <si>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</si>
  <si>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</si>
  <si>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</si>
  <si>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</si>
  <si>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</si>
  <si>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</si>
  <si>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</si>
  <si>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</si>
  <si>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</si>
  <si>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</si>
  <si>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</si>
  <si>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</si>
  <si>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</si>
  <si>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</si>
  <si>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</si>
  <si>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</si>
  <si>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</si>
  <si>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</si>
  <si>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</si>
  <si>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</si>
  <si>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</si>
  <si>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</si>
  <si>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</si>
  <si>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</si>
  <si>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</si>
  <si>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</si>
  <si>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</si>
  <si>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</si>
  <si>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</si>
  <si>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</si>
  <si>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</si>
  <si>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</si>
  <si>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</si>
  <si>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</si>
  <si>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</si>
  <si>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</si>
  <si>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</si>
  <si>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</si>
  <si>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</si>
  <si>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</si>
  <si>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</si>
  <si>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</si>
  <si>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</si>
  <si>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</si>
  <si>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</si>
  <si>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</si>
  <si>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</si>
  <si>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</si>
  <si>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</si>
  <si>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</si>
  <si>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</si>
  <si>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</si>
  <si>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</si>
  <si>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</si>
  <si>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</si>
  <si>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</si>
  <si>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</si>
  <si>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</si>
  <si>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</si>
  <si>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</si>
  <si>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</si>
  <si>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</si>
  <si>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</si>
  <si>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</si>
  <si>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</si>
  <si>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</si>
  <si>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</si>
  <si>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</si>
  <si>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</si>
  <si>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</si>
  <si>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</si>
  <si>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</si>
  <si>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</si>
  <si>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</si>
  <si>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</si>
  <si>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</si>
  <si>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</si>
  <si>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</si>
  <si>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</si>
  <si>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</si>
  <si>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</si>
  <si>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</si>
  <si>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</si>
  <si>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</si>
  <si>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</si>
  <si>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</si>
  <si>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</si>
  <si>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</si>
  <si>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</si>
  <si>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</si>
  <si>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</si>
  <si>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</si>
  <si>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</si>
  <si>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</si>
  <si>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</si>
  <si>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</si>
  <si>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</si>
  <si>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</si>
  <si>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</si>
  <si>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</si>
  <si>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</si>
  <si>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</si>
  <si>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</si>
  <si>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</si>
  <si>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</si>
  <si>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</si>
  <si>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</si>
  <si>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</si>
  <si>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</si>
  <si>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</si>
  <si>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</si>
  <si>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</si>
  <si>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</si>
  <si>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</si>
  <si>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</si>
  <si>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</si>
  <si>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</si>
  <si>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</si>
  <si>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</si>
  <si>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</si>
  <si>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</si>
  <si>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</si>
  <si>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</si>
  <si>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</si>
  <si>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</si>
  <si>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</si>
  <si>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</si>
  <si>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</si>
  <si>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</si>
  <si>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</si>
  <si>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</si>
  <si>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</si>
  <si>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</si>
  <si>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</si>
  <si>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</si>
  <si>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</si>
  <si>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</si>
  <si>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</si>
  <si>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</si>
  <si>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</si>
  <si>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</si>
  <si>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</si>
  <si>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</si>
  <si>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</si>
  <si>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</si>
  <si>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</si>
  <si>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</si>
  <si>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</si>
  <si>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</si>
  <si>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</si>
  <si>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</si>
  <si>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</si>
  <si>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</si>
  <si>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</si>
  <si>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</si>
  <si>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</si>
  <si>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</si>
  <si>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</si>
  <si>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</si>
  <si>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</si>
  <si>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</si>
  <si>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</si>
  <si>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</si>
  <si>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</si>
  <si>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</si>
  <si>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</si>
  <si>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</si>
  <si>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</si>
  <si>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</si>
  <si>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</si>
  <si>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</si>
  <si>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</si>
  <si>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</si>
  <si>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</si>
  <si>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</si>
  <si>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</si>
  <si>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</si>
  <si>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</si>
  <si>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</si>
  <si>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</si>
  <si>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</si>
  <si>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</si>
  <si>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</si>
  <si>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</si>
  <si>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</si>
  <si>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</si>
  <si>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</si>
  <si>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</si>
  <si>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</si>
  <si>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</si>
  <si>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</si>
  <si>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</si>
  <si>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</si>
  <si>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</si>
  <si>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</si>
  <si>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</si>
  <si>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</si>
  <si>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</si>
  <si>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</si>
  <si>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</si>
  <si>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</si>
  <si>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</si>
  <si>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</si>
  <si>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</si>
  <si>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</si>
  <si>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</si>
  <si>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</si>
  <si>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</si>
  <si>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</si>
  <si>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</si>
  <si>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</si>
  <si>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</si>
  <si>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</si>
  <si>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</si>
  <si>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</si>
  <si>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</si>
  <si>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</si>
  <si>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</si>
  <si>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</si>
  <si>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</si>
  <si>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</si>
  <si>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</si>
  <si>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</si>
  <si>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</si>
  <si>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</si>
  <si>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</si>
  <si>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</si>
  <si>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</si>
  <si>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</si>
  <si>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</si>
  <si>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</si>
  <si>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</si>
  <si>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</si>
  <si>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</si>
  <si>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</si>
  <si>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</si>
  <si>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</si>
  <si>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</si>
  <si>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</si>
  <si>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1940SVEUČILIŠTE U ZAGREBU - UČITELJSKI FAKULTET</t>
  </si>
  <si>
    <t>ZAGREB 16.09.2021.</t>
  </si>
  <si>
    <t>IRENA TADIĆ</t>
  </si>
  <si>
    <t>01/632-7385</t>
  </si>
  <si>
    <t>irena.tadic@ufzg.hr</t>
  </si>
  <si>
    <t>HRZZ IP-01-2018-MODERNE MISLEĆE ŽENE</t>
  </si>
  <si>
    <t>01.09.2020.</t>
  </si>
  <si>
    <t>31.08.2023.</t>
  </si>
  <si>
    <t>ERASMUS+  DE01-KA203-005728 CONNECTED</t>
  </si>
  <si>
    <t>HRZZ UIP-2017-05-2019 FORMALS</t>
  </si>
  <si>
    <t>30.11.2022.</t>
  </si>
  <si>
    <t>01.10.2018.</t>
  </si>
  <si>
    <t>01.10.2022.</t>
  </si>
  <si>
    <t>HRVATSKA ZAKLADA ZA ZNANOST</t>
  </si>
  <si>
    <t>01.03.2021.</t>
  </si>
  <si>
    <t>30.06.2022.</t>
  </si>
  <si>
    <t>UNICEF PHASE III: TESTING THE CHILD GUARANTEE IN MEDJIMURYE COUNTY</t>
  </si>
  <si>
    <t>BRINGING THE KINDERGARTEN TO COMMUNITY</t>
  </si>
  <si>
    <t>PITANJE KOHERENTNOSTI U PRIMARNOM OBRAZOVANJU UČITELJA, POSEBICE UČITELJA STRANIH JAZIKA</t>
  </si>
  <si>
    <t>USPOSTAVA SURADNJE MEĐU ISTRAŽIVAČIMA TEROIJSKE I ISTRAŽIVAČIMA PRIMJENJENE MATEMATIČKE LOGIKE</t>
  </si>
  <si>
    <t>KONSTRUKCIJA ŽENSKE INTELEKTUALNE HISTORIJE I IDENTIFIKACIJA PROMJENE U SHVAĆANJU KONCEPTA ŽENE U 20. ST.</t>
  </si>
  <si>
    <t>22.03.2019.</t>
  </si>
  <si>
    <t>INOVIRANJE PROGRAMA UČITELJSKIH I ODGOJITELJSKIH STUDIJA PRIMJENOM HKO-A</t>
  </si>
  <si>
    <t>22.03.2022.</t>
  </si>
  <si>
    <t>UNAPREĐENJE KVALITETE INICIJALNOG I CJELOŽIVOTNOG OBRAZOVANJA UČITELJA, ODGOJITELJA I RAVNATELJA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</si>
</sst>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opLeftCell="A6" workbookViewId="0">
      <selection activeCell="C4" sqref="C4:E4"/>
    </sheetView>
  </sheetViews>
  <sheetFormatPr defaultColWidth="0" defaultRowHeight="13.2" zeroHeight="1"/>
  <cols>
    <col min="1" max="1" width="7.5546875" style="150" customWidth="1"/>
    <col min="2" max="2" width="36.109375" style="150" bestFit="1" customWidth="1"/>
    <col min="3" max="3" width="21.44140625" style="150" customWidth="1"/>
    <col min="4" max="4" width="21.109375" style="150" customWidth="1"/>
    <col min="5" max="5" width="21.6640625" style="150" customWidth="1"/>
    <col min="6" max="6" width="11.44140625" style="150" customWidth="1"/>
    <col min="7" max="11" width="11.44140625" style="150" hidden="1" customWidth="1"/>
    <col min="12" max="12" width="16.44140625" style="150" hidden="1" customWidth="1"/>
    <col min="13" max="13" width="7.88671875" style="150" hidden="1" customWidth="1"/>
    <col min="14" max="14" width="41.33203125" style="150" hidden="1" customWidth="1"/>
    <col min="15" max="15" width="19.5546875" style="150" hidden="1" customWidth="1"/>
    <col min="16" max="28" width="11.44140625" style="150" hidden="1" customWidth="1"/>
    <col min="29" max="16384" width="14.441406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" thickBot="1">
      <c r="A6" s="155"/>
      <c r="B6" s="191" t="s">
        <v>2</v>
      </c>
      <c r="C6" s="263" t="s">
        <v>3501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4.4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83354477</v>
      </c>
      <c r="D14" s="161">
        <f>+D15+D16</f>
        <v>153548565</v>
      </c>
      <c r="E14" s="161">
        <f>+E15+E16</f>
        <v>63633099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83354477</v>
      </c>
      <c r="D15" s="164">
        <f>'PLAN PRIHODA I PRIMITAKA '!D67</f>
        <v>153548565</v>
      </c>
      <c r="E15" s="164">
        <f>'PLAN PRIHODA I PRIMITAKA '!D107</f>
        <v>63633099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84953858.098712444</v>
      </c>
      <c r="D17" s="168">
        <f>+D18+D19</f>
        <v>153548565.09871244</v>
      </c>
      <c r="E17" s="168">
        <f>+E18+E19</f>
        <v>63633098.700000003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83612868.098712444</v>
      </c>
      <c r="D18" s="170">
        <f>'PLAN RASHODA I IZDATAKA'!D72</f>
        <v>152284900.09871244</v>
      </c>
      <c r="E18" s="170">
        <f>'PLAN RASHODA I IZDATAKA'!D92</f>
        <v>62339869.775000006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1340990</v>
      </c>
      <c r="D19" s="170">
        <f>'PLAN RASHODA I IZDATAKA'!D80</f>
        <v>1263665</v>
      </c>
      <c r="E19" s="170">
        <f>'PLAN RASHODA I IZDATAKA'!D100</f>
        <v>1293228.9249999998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-1599381.0987124443</v>
      </c>
      <c r="D20" s="161">
        <f>+D14-D17</f>
        <v>-9.8712444305419922E-2</v>
      </c>
      <c r="E20" s="161">
        <f>+E14-E17</f>
        <v>0.29999999701976776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28.8">
      <c r="A23" s="171" t="s">
        <v>11</v>
      </c>
      <c r="B23" s="171" t="s">
        <v>12</v>
      </c>
      <c r="C23" s="169">
        <f>'PLAN PRIHODA I PRIMITAKA '!D5</f>
        <v>1599381</v>
      </c>
      <c r="D23" s="169">
        <f>'PLAN PRIHODA I PRIMITAKA '!D45</f>
        <v>0</v>
      </c>
      <c r="E23" s="169">
        <f>'PLAN PRIHODA I PRIMITAKA '!D85</f>
        <v>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28.8">
      <c r="A24" s="171" t="s">
        <v>13</v>
      </c>
      <c r="B24" s="171" t="s">
        <v>14</v>
      </c>
      <c r="C24" s="173">
        <f>'PLAN PRIHODA I PRIMITAKA '!D7</f>
        <v>0</v>
      </c>
      <c r="D24" s="173">
        <f>'PLAN PRIHODA I PRIMITAKA '!D47</f>
        <v>0</v>
      </c>
      <c r="E24" s="174">
        <f>'PLAN PRIHODA I PRIMITAKA '!D87</f>
        <v>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28.8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28.8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28.8">
      <c r="A31" s="177"/>
      <c r="B31" s="177" t="s">
        <v>18</v>
      </c>
      <c r="C31" s="178">
        <f>+C20+C23+C24+C29</f>
        <v>-9.8712444305419922E-2</v>
      </c>
      <c r="D31" s="178">
        <f>+D20+D23+D24+D29</f>
        <v>-9.8712444305419922E-2</v>
      </c>
      <c r="E31" s="178">
        <f>+E20+E23+E24+E29</f>
        <v>0.29999999701976776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4.4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4.4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4.4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4.4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4.4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4.4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4.4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4.4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4.4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4.4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4.4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4.4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4.4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4.4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4.4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4.4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4.4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4.4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4.4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4.4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4.4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4.4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4.4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4.4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4.4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4.4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4.4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4.4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4.4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4.4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4.4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4.4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4.4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4.4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4.4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4.4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4.4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4.4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4.4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4.4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4.4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4.4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4.4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4.4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4.4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4.4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4.4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4.4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4.4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4.4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4.4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4.4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4.4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4.4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4.4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4.4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4.4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4.4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4.4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4.4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4.4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4.4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4.4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4.4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4.4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4.4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4.4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4.4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4.4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4.4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4.4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4.4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4.4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4.4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4.4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4.4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4.4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4.4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4.4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4.4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4.4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4.4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4.4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4.4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4.4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4.4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4.4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4.4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4.4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4.4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4.4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4.4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4.4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4.4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4.4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4.4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4.4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4.4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4.4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4.4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4.4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4.4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4.4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4.4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4.4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4.4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4.4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4.4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4.4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4.4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4.4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4.4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4.4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4.4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4.4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4.4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4.4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4.4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4.4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4.4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4.4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4.4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4.4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4.4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4.4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4.4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4.4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4.4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4.4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4.4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4.4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4.4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4.4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4.4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4.4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4.4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4.4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4.4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4.4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4.4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4.4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4.4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4.4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4.4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4.4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4.4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4.4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4.4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4.4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4.4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4.4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4.4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4.4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4.4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4.4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4.4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4.4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4.4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4.4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4.4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4.4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4.4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4.4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4.4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4.4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4.4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4.4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4.4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4.4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4.4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4.4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4.4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4.4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4.4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4.4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4.4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4.4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4.4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4.4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4.4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4.4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4.4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4.4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4.4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4.4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4.4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4.4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4.4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4.4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4.4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4.4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4.4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4.4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4.4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4.4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4.4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4.4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4.4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4.4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4.4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4.4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4.4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4.4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4.4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4.4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4.4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4.4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4.4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4.4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4.4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4.4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4.4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4.4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4.4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4.4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4.4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4.4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4.4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4.4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4.4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4.4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4.4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4.4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4.4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4.4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4.4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4.4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4.4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4.4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4.4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4.4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4.4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4.4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4.4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4.4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4.4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4.4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4.4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4.4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4.4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4.4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4.4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4.4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4.4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4.4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4.4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4.4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4.4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4.4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4.4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4.4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4.4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4.4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4.4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4.4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4.4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4.4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4.4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4.4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4.4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4.4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4.4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4.4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4.4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4.4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4.4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4.4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4.4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4.4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4.4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4.4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4.4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4.4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4.4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4.4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4.4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4.4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4.4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4.4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4.4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4.4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4.4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4.4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4.4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4.4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4.4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4.4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4.4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4.4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4.4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4.4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4.4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4.4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4.4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4.4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4.4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4.4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4.4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4.4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4.4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4.4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4.4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4.4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4.4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4.4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4.4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4.4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4.4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4.4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4.4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4.4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4.4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4.4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4.4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4.4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4.4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4.4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4.4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4.4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4.4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4.4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4.4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4.4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4.4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4.4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4.4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4.4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4.4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4.4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4.4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4.4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4.4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4.4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4.4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4.4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4.4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4.4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4.4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4.4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4.4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4.4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4.4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4.4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4.4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4.4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4.4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4.4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4.4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4.4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4.4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4.4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4.4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4.4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4.4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4.4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4.4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4.4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4.4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4.4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4.4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4.4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4.4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4.4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4.4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4.4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4.4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4.4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4.4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4.4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4.4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4.4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4.4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4.4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4.4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4.4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4.4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4.4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4.4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4.4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4.4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4.4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4.4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4.4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4.4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4.4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4.4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4.4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4.4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4.4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4.4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4.4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4.4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4.4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4.4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4.4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4.4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4.4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4.4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4.4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4.4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4.4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4.4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4.4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4.4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4.4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4.4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4.4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4.4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4.4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4.4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4.4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4.4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4.4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4.4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4.4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4.4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4.4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4.4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4.4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4.4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4.4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4.4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4.4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4.4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4.4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4.4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4.4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4.4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4.4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4.4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4.4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4.4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4.4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4.4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4.4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4.4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4.4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4.4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4.4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4.4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4.4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4.4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4.4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4.4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4.4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4.4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4.4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4.4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4.4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4.4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4.4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4.4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4.4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4.4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4.4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4.4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4.4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4.4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4.4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4.4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4.4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4.4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4.4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4.4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4.4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4.4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4.4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4.4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4.4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4.4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4.4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4.4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4.4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4.4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4.4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4.4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4.4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4.4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4.4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4.4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4.4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4.4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4.4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4.4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4.4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4.4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4.4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4.4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4.4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4.4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4.4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4.4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4.4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4.4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4.4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4.4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4.4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4.4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4.4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4.4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4.4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4.4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4.4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4.4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4.4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4.4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4.4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4.4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4.4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4.4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4.4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4.4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4.4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4.4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4.4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4.4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4.4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4.4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4.4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4.4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4.4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4.4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4.4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4.4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4.4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4.4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4.4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4.4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4.4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4.4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4.4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4.4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4.4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4.4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4.4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4.4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4.4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4.4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4.4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4.4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4.4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4.4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4.4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4.4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4.4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4.4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4.4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4.4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4.4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4.4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4.4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4.4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4.4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4.4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4.4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4.4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4.4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4.4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4.4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4.4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4.4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4.4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4.4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4.4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4.4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4.4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4.4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4.4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4.4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4.4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4.4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4.4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4.4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4.4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4.4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4.4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4.4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4.4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4.4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4.4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4.4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4.4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4.4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4.4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4.4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4.4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4.4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4.4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4.4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4.4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4.4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4.4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4.4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4.4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4.4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4.4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4.4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4.4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4.4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4.4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4.4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4.4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4.4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4.4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4.4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4.4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4.4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4.4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4.4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4.4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4.4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4.4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4.4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4.4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4.4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4.4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4.4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4.4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4.4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4.4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4.4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4.4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4.4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4.4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4.4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4.4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4.4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4.4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4.4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4.4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4.4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4.4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4.4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4.4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4.4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4.4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4.4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4.4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4.4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4.4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4.4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4.4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4.4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4.4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4.4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4.4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4.4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4.4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4.4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4.4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4.4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4.4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4.4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4.4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4.4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4.4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4.4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4.4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4.4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4.4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4.4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4.4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4.4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4.4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4.4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4.4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4.4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4.4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4.4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4.4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4.4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4.4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4.4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4.4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4.4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4.4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4.4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4.4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4.4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4.4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4.4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4.4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4.4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4.4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4.4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4.4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4.4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4.4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4.4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4.4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4.4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4.4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4.4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4.4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4.4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4.4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4.4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4.4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4.4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4.4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4.4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4.4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4.4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4.4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4.4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4.4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4.4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4.4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4.4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4.4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4.4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4.4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4.4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4.4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4.4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4.4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4.4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4.4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4.4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4.4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4.4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4.4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4.4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4.4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4.4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4.4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4.4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4.4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4.4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4.4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4.4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4.4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4.4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4.4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4.4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4.4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4.4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4.4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4.4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4.4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4.4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4.4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4.4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4.4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4.4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4.4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4.4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4.4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4.4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4.4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4.4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4.4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4.4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4.4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4.4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4.4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4.4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4.4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4.4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4.4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4.4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4.4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4.4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4.4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4.4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4.4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4.4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4.4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4.4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4.4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4.4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4.4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4.4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4.4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4.4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4.4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4.4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4.4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4.4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4.4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4.4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4.4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4.4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4.4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4.4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4.4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4.4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4.4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4.4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4.4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4.4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4.4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4.4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4.4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4.4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4.4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4.4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4.4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4.4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4.4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4.4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4.4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4.4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4.4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4.4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4.4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4.4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4.4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4.4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4.4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4.4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4.4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4.4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4.4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4.4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4.4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4.4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4.4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4.4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4.4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4.4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4.4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4.4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4.4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4.4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4.4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4.4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4.4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4.4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4.4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4.4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4.4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4.4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4.4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4.4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4.4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4.4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4.4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4.4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4.4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4.4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4.4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4.4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4.4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4.4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4.4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4.4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4.4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4.4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4.4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4.4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4.4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4.4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4.4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4.4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4.4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4.4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4.4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4.4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4.4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4.4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4.4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4.4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4.4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4.4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4.4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4.4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4.4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4.4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4.4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4.4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4.4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4.4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4.4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4.4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4.4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4.4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4.4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4.4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4.4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4.4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4.4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4.4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4.4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4.4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4.4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4.4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4.4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4.4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4.4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4.4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4.4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4.4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4.4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4.4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4.4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4.4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4.4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4.4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4.4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4.4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4.4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4.4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4.4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4.4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4.4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4.4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4.4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4.4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4.4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4.4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4.4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4.4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4.4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4.4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4.4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4.4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4.4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4.4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4.4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4.4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4.4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4.4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4.4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4.4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4.4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4.4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4.4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4.4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4.4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4.4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4.4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4.4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4.4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4.4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4.4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4.4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4.4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4.4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4.4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4.4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4.4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4.4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4.4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4.4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4.4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4.4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4.4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4.4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4.4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4.4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4.4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4.4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4.4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4.4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4.4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4.4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4.4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4.4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4.4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4.4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4.4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4.4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4.4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tabSelected="1" zoomScaleNormal="100" workbookViewId="0">
      <pane ySplit="2" topLeftCell="A3" activePane="bottomLeft" state="frozen"/>
      <selection pane="bottomLeft" activeCell="E12" sqref="E12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9.109375" customWidth="1"/>
    <col min="11" max="13" width="9.109375" hidden="1" customWidth="1"/>
    <col min="14" max="14" width="26.44140625" hidden="1" customWidth="1"/>
    <col min="15" max="16" width="9.109375" hidden="1" customWidth="1"/>
    <col min="17" max="17" width="12.33203125" hidden="1" customWidth="1"/>
    <col min="18" max="18" width="23.6640625" hidden="1" customWidth="1"/>
    <col min="19" max="19" width="9.109375" hidden="1" customWidth="1"/>
    <col min="20" max="20" width="14.33203125" hidden="1" customWidth="1"/>
    <col min="21" max="16384" width="9.10937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41168733</v>
      </c>
      <c r="H3" s="182">
        <v>41168733</v>
      </c>
      <c r="I3" s="182">
        <v>41168733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885800</v>
      </c>
      <c r="H4" s="182">
        <v>885800</v>
      </c>
      <c r="I4" s="182">
        <v>885800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11</v>
      </c>
      <c r="D5" s="136" t="str">
        <f t="shared" si="1"/>
        <v>Opći prihodi i primici</v>
      </c>
      <c r="E5" s="148" t="s">
        <v>750</v>
      </c>
      <c r="F5" s="188" t="str">
        <f t="shared" si="2"/>
        <v>Prihodi iz nadležnog proračuna za financiranje redovne djelatnosti proračunskih korisnika</v>
      </c>
      <c r="G5" s="182">
        <v>6916000</v>
      </c>
      <c r="H5" s="182">
        <v>6916000</v>
      </c>
      <c r="I5" s="182">
        <v>6916000</v>
      </c>
      <c r="K5" s="139" t="str">
        <f t="shared" si="3"/>
        <v>671</v>
      </c>
      <c r="L5" s="139" t="str">
        <f t="shared" si="4"/>
        <v>67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6614</v>
      </c>
      <c r="F6" s="188" t="str">
        <f t="shared" si="2"/>
        <v>Prihodi od prodanih proizvoda i robe</v>
      </c>
      <c r="G6" s="182">
        <v>200000</v>
      </c>
      <c r="H6" s="182">
        <v>206200</v>
      </c>
      <c r="I6" s="182">
        <v>212592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2000000</v>
      </c>
      <c r="H7" s="182">
        <v>2062000</v>
      </c>
      <c r="I7" s="182">
        <v>2125922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43</v>
      </c>
      <c r="D8" s="136" t="str">
        <f t="shared" si="1"/>
        <v>Ostali prihodi za posebne namjene</v>
      </c>
      <c r="E8" s="148">
        <v>65264</v>
      </c>
      <c r="F8" s="188" t="str">
        <f t="shared" si="2"/>
        <v>Sufinanciranje cijene usluge, participacije i slično</v>
      </c>
      <c r="G8" s="182">
        <v>9100222</v>
      </c>
      <c r="H8" s="182">
        <v>10825500</v>
      </c>
      <c r="I8" s="182">
        <v>11161091</v>
      </c>
      <c r="K8" s="139" t="str">
        <f t="shared" si="3"/>
        <v>652</v>
      </c>
      <c r="L8" s="139" t="str">
        <f t="shared" si="4"/>
        <v>65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65268</v>
      </c>
      <c r="F9" s="188" t="str">
        <f t="shared" si="2"/>
        <v xml:space="preserve">Ostali prihodi za posebne namjene </v>
      </c>
      <c r="G9" s="182">
        <v>1298057</v>
      </c>
      <c r="H9" s="182">
        <v>1167245</v>
      </c>
      <c r="I9" s="182">
        <v>1062961</v>
      </c>
      <c r="K9" s="139" t="str">
        <f t="shared" si="3"/>
        <v>652</v>
      </c>
      <c r="L9" s="139" t="str">
        <f t="shared" si="4"/>
        <v>65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51</v>
      </c>
      <c r="D10" s="136" t="str">
        <f t="shared" si="1"/>
        <v xml:space="preserve">Pomoći EU </v>
      </c>
      <c r="E10" s="148">
        <v>632311700</v>
      </c>
      <c r="F10" s="188" t="str">
        <f t="shared" si="2"/>
        <v>Tekuće pomoći od institucija i tijela EU - ostalo</v>
      </c>
      <c r="G10" s="182">
        <v>86776</v>
      </c>
      <c r="H10" s="182">
        <v>86776</v>
      </c>
      <c r="I10" s="182">
        <v>0</v>
      </c>
      <c r="K10" s="139" t="str">
        <f t="shared" si="3"/>
        <v>632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51</v>
      </c>
      <c r="D11" s="136" t="str">
        <f t="shared" si="1"/>
        <v xml:space="preserve">Pomoći EU </v>
      </c>
      <c r="E11" s="148">
        <v>632311800</v>
      </c>
      <c r="F11" s="188" t="str">
        <f t="shared" si="2"/>
        <v>Tekuće pomoći od institucija i tijela EU - refundacije putnih troškova</v>
      </c>
      <c r="G11" s="182">
        <v>100000</v>
      </c>
      <c r="H11" s="182">
        <v>100000</v>
      </c>
      <c r="I11" s="182">
        <v>100000</v>
      </c>
      <c r="K11" s="139" t="str">
        <f t="shared" si="3"/>
        <v>632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52</v>
      </c>
      <c r="D12" s="136" t="str">
        <f t="shared" si="1"/>
        <v xml:space="preserve">Ostale pomoći i darovnice </v>
      </c>
      <c r="E12" s="148">
        <v>632112000</v>
      </c>
      <c r="F12" s="188" t="str">
        <f t="shared" si="2"/>
        <v>Tekuće pomoći od međunarodnih organizacija</v>
      </c>
      <c r="G12" s="182">
        <v>4200</v>
      </c>
      <c r="H12" s="182">
        <v>0</v>
      </c>
      <c r="I12" s="182">
        <v>0</v>
      </c>
      <c r="K12" s="139" t="str">
        <f t="shared" si="3"/>
        <v>632</v>
      </c>
      <c r="L12" s="139" t="str">
        <f t="shared" si="4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 t="shared" si="0"/>
        <v>561</v>
      </c>
      <c r="D13" s="136" t="str">
        <f t="shared" si="1"/>
        <v>Europski socijalni fond (ESF)</v>
      </c>
      <c r="E13" s="148">
        <v>632310561</v>
      </c>
      <c r="F13" s="188" t="str">
        <f t="shared" si="2"/>
        <v>Europski socijalni fond (ESF)</v>
      </c>
      <c r="G13" s="182">
        <v>850000</v>
      </c>
      <c r="H13" s="182">
        <v>0</v>
      </c>
      <c r="I13" s="182">
        <v>0</v>
      </c>
      <c r="K13" s="139" t="str">
        <f t="shared" si="3"/>
        <v>632</v>
      </c>
      <c r="L13" s="139" t="str">
        <f t="shared" si="4"/>
        <v>63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>08006</v>
      </c>
      <c r="B14" s="137" t="str">
        <f>IF(E14="","",VLOOKUP('Opći dio'!$C$3,'Opći dio'!$L$6:$U$137,9,FALSE))</f>
        <v>Sveučilišta i veleučilišta u Republici Hrvatskoj</v>
      </c>
      <c r="C14" s="184">
        <f t="shared" si="0"/>
        <v>12</v>
      </c>
      <c r="D14" s="136" t="str">
        <f t="shared" si="1"/>
        <v>Sredstva učešća za pomoći</v>
      </c>
      <c r="E14" s="148" t="s">
        <v>751</v>
      </c>
      <c r="F14" s="188" t="str">
        <f t="shared" si="2"/>
        <v>Prihodi iz nadležnog proračuna za financiranje redovne djelatnosti proračunskih korisnika</v>
      </c>
      <c r="G14" s="182">
        <v>150000</v>
      </c>
      <c r="H14" s="182">
        <v>0</v>
      </c>
      <c r="I14" s="182">
        <v>0</v>
      </c>
      <c r="K14" s="139" t="str">
        <f t="shared" si="3"/>
        <v>671</v>
      </c>
      <c r="L14" s="139" t="str">
        <f t="shared" si="4"/>
        <v>67</v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>08006</v>
      </c>
      <c r="B15" s="137" t="str">
        <f>IF(E15="","",VLOOKUP('Opći dio'!$C$3,'Opći dio'!$L$6:$U$137,9,FALSE))</f>
        <v>Sveučilišta i veleučilišta u Republici Hrvatskoj</v>
      </c>
      <c r="C15" s="184">
        <f t="shared" si="0"/>
        <v>576</v>
      </c>
      <c r="D15" s="136" t="str">
        <f t="shared" si="1"/>
        <v>Fond solidarnosti EU</v>
      </c>
      <c r="E15" s="148">
        <v>632415761</v>
      </c>
      <c r="F15" s="188" t="str">
        <f t="shared" si="2"/>
        <v>Kapitalne pomoći od institucija i tijela EU - Fond solidarnosti EU - potres ožujak 2020.</v>
      </c>
      <c r="G15" s="182">
        <v>19594689</v>
      </c>
      <c r="H15" s="182">
        <v>89130311</v>
      </c>
      <c r="I15" s="182">
        <v>0</v>
      </c>
      <c r="K15" s="139" t="str">
        <f t="shared" si="3"/>
        <v>632</v>
      </c>
      <c r="L15" s="139" t="str">
        <f t="shared" si="4"/>
        <v>63</v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>08006</v>
      </c>
      <c r="B16" s="137" t="str">
        <f>IF(E16="","",VLOOKUP('Opći dio'!$C$3,'Opći dio'!$L$6:$U$137,9,FALSE))</f>
        <v>Sveučilišta i veleučilišta u Republici Hrvatskoj</v>
      </c>
      <c r="C16" s="184">
        <f t="shared" si="0"/>
        <v>11</v>
      </c>
      <c r="D16" s="136" t="str">
        <f t="shared" si="1"/>
        <v>Opći prihodi i primici</v>
      </c>
      <c r="E16" s="148" t="s">
        <v>750</v>
      </c>
      <c r="F16" s="188" t="str">
        <f t="shared" si="2"/>
        <v>Prihodi iz nadležnog proračuna za financiranje redovne djelatnosti proračunskih korisnika</v>
      </c>
      <c r="G16" s="182">
        <v>1000000</v>
      </c>
      <c r="H16" s="182">
        <v>1000000</v>
      </c>
      <c r="I16" s="182">
        <v>0</v>
      </c>
      <c r="K16" s="139" t="str">
        <f t="shared" si="3"/>
        <v>671</v>
      </c>
      <c r="L16" s="139" t="str">
        <f t="shared" si="4"/>
        <v>67</v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="140" zoomScaleNormal="140" workbookViewId="0">
      <pane ySplit="2" topLeftCell="A30" activePane="bottomLeft" state="frozen"/>
      <selection pane="bottomLeft" activeCell="I48" sqref="I48"/>
    </sheetView>
  </sheetViews>
  <sheetFormatPr defaultColWidth="0" defaultRowHeight="14.4" zeroHeight="1"/>
  <cols>
    <col min="1" max="1" width="8.33203125" style="139" customWidth="1"/>
    <col min="2" max="2" width="20.33203125" style="139" customWidth="1"/>
    <col min="3" max="3" width="11.5546875" style="139" customWidth="1"/>
    <col min="4" max="4" width="33" style="139" customWidth="1"/>
    <col min="5" max="5" width="11.33203125" style="139" customWidth="1"/>
    <col min="6" max="6" width="21.88671875" style="139" customWidth="1"/>
    <col min="7" max="7" width="12.5546875" style="139" customWidth="1"/>
    <col min="8" max="8" width="36.6640625" style="139" customWidth="1"/>
    <col min="9" max="9" width="16.44140625" style="140" customWidth="1"/>
    <col min="10" max="10" width="15.6640625" style="140" customWidth="1"/>
    <col min="11" max="11" width="15.109375" style="140" customWidth="1"/>
    <col min="12" max="12" width="9.109375" style="139" customWidth="1"/>
    <col min="13" max="15" width="9.109375" style="139" hidden="1" customWidth="1"/>
    <col min="16" max="16" width="46.5546875" style="139" hidden="1" customWidth="1"/>
    <col min="17" max="18" width="9.109375" style="139" hidden="1" customWidth="1"/>
    <col min="19" max="19" width="58.88671875" style="139" hidden="1" customWidth="1"/>
    <col min="20" max="16384" width="9.10937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52</v>
      </c>
      <c r="H3" s="144" t="str">
        <f>IFERROR(VLOOKUP(G3,$X$6:$Y$297,2,FALSE),"")</f>
        <v>REDOVNA DJELATNOST SVEUČILIŠTA U ZAGREBU</v>
      </c>
      <c r="I3" s="182">
        <v>33531974</v>
      </c>
      <c r="J3" s="182">
        <v>33531974</v>
      </c>
      <c r="K3" s="182">
        <v>33531974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52</v>
      </c>
      <c r="H4" s="144" t="str">
        <f t="shared" ref="H4:H67" si="4">IFERROR(VLOOKUP(G4,$X$6:$Y$297,2,FALSE),"")</f>
        <v>REDOVNA DJELATNOST SVEUČILIŠTA U ZAGREBU</v>
      </c>
      <c r="I4" s="182">
        <v>620000</v>
      </c>
      <c r="J4" s="182">
        <v>620000</v>
      </c>
      <c r="K4" s="182">
        <v>620000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52</v>
      </c>
      <c r="H5" s="144" t="str">
        <f t="shared" si="4"/>
        <v>REDOVNA DJELATNOST SVEUČILIŠTA U ZAGREBU</v>
      </c>
      <c r="I5" s="182">
        <v>5483359</v>
      </c>
      <c r="J5" s="182">
        <v>5483359</v>
      </c>
      <c r="K5" s="182">
        <v>5483359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52</v>
      </c>
      <c r="H6" s="144" t="str">
        <f t="shared" si="4"/>
        <v>REDOVNA DJELATNOST SVEUČILIŠTA U ZAGREBU</v>
      </c>
      <c r="I6" s="182">
        <v>1410000</v>
      </c>
      <c r="J6" s="182">
        <v>1410000</v>
      </c>
      <c r="K6" s="182">
        <v>1410000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52</v>
      </c>
      <c r="H7" s="144" t="str">
        <f t="shared" si="4"/>
        <v>REDOVNA DJELATNOST SVEUČILIŠTA U ZAGREBU</v>
      </c>
      <c r="I7" s="182">
        <v>52400</v>
      </c>
      <c r="J7" s="182">
        <v>52400</v>
      </c>
      <c r="K7" s="182">
        <v>52400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52</v>
      </c>
      <c r="H8" s="144" t="str">
        <f t="shared" si="4"/>
        <v>REDOVNA DJELATNOST SVEUČILIŠTA U ZAGREBU</v>
      </c>
      <c r="I8" s="182">
        <v>71000</v>
      </c>
      <c r="J8" s="182">
        <v>71000</v>
      </c>
      <c r="K8" s="182">
        <v>71000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3211</v>
      </c>
      <c r="F9" s="144" t="str">
        <f t="shared" si="3"/>
        <v>Službena putovanja</v>
      </c>
      <c r="G9" s="183" t="s">
        <v>775</v>
      </c>
      <c r="H9" s="144" t="str">
        <f t="shared" si="4"/>
        <v>PROGRAMSKO FINANCIRANJE JAVNIH VISOKIH UČILIŠTA</v>
      </c>
      <c r="I9" s="182">
        <v>344154</v>
      </c>
      <c r="J9" s="182">
        <v>344154</v>
      </c>
      <c r="K9" s="182">
        <v>344154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3213</v>
      </c>
      <c r="F10" s="144" t="str">
        <f t="shared" si="3"/>
        <v>Stručno usavršavanje zaposlenika</v>
      </c>
      <c r="G10" s="183" t="s">
        <v>775</v>
      </c>
      <c r="H10" s="144" t="str">
        <f t="shared" si="4"/>
        <v>PROGRAMSKO FINANCIRANJE JAVNIH VISOKIH UČILIŠTA</v>
      </c>
      <c r="I10" s="182">
        <v>70200</v>
      </c>
      <c r="J10" s="182">
        <v>70200</v>
      </c>
      <c r="K10" s="182">
        <v>70200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3214</v>
      </c>
      <c r="F11" s="144" t="str">
        <f t="shared" si="3"/>
        <v>Ostale naknade troškova zaposlenima</v>
      </c>
      <c r="G11" s="183" t="s">
        <v>775</v>
      </c>
      <c r="H11" s="144" t="str">
        <f t="shared" si="4"/>
        <v>PROGRAMSKO FINANCIRANJE JAVNIH VISOKIH UČILIŠTA</v>
      </c>
      <c r="I11" s="182">
        <v>94200</v>
      </c>
      <c r="J11" s="182">
        <v>94200</v>
      </c>
      <c r="K11" s="182">
        <v>94200</v>
      </c>
      <c r="M11" s="139" t="str">
        <f t="shared" si="5"/>
        <v>321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3221</v>
      </c>
      <c r="F12" s="144" t="str">
        <f t="shared" si="3"/>
        <v>Uredski materijal i ostali materijalni rashodi</v>
      </c>
      <c r="G12" s="183" t="s">
        <v>775</v>
      </c>
      <c r="H12" s="144" t="str">
        <f t="shared" si="4"/>
        <v>PROGRAMSKO FINANCIRANJE JAVNIH VISOKIH UČILIŠTA</v>
      </c>
      <c r="I12" s="182">
        <v>180000</v>
      </c>
      <c r="J12" s="182">
        <v>180000</v>
      </c>
      <c r="K12" s="182">
        <v>180000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3222</v>
      </c>
      <c r="F13" s="144" t="str">
        <f t="shared" si="3"/>
        <v>Materijal i sirovine</v>
      </c>
      <c r="G13" s="183" t="s">
        <v>775</v>
      </c>
      <c r="H13" s="144" t="str">
        <f t="shared" si="4"/>
        <v>PROGRAMSKO FINANCIRANJE JAVNIH VISOKIH UČILIŠTA</v>
      </c>
      <c r="I13" s="182">
        <v>156000</v>
      </c>
      <c r="J13" s="182">
        <v>156000</v>
      </c>
      <c r="K13" s="182">
        <v>156000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3223</v>
      </c>
      <c r="F14" s="144" t="str">
        <f t="shared" si="3"/>
        <v>Energija</v>
      </c>
      <c r="G14" s="183" t="s">
        <v>775</v>
      </c>
      <c r="H14" s="144" t="str">
        <f t="shared" si="4"/>
        <v>PROGRAMSKO FINANCIRANJE JAVNIH VISOKIH UČILIŠTA</v>
      </c>
      <c r="I14" s="182">
        <v>841148</v>
      </c>
      <c r="J14" s="182">
        <v>841148</v>
      </c>
      <c r="K14" s="182">
        <v>841148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3224</v>
      </c>
      <c r="F15" s="144" t="str">
        <f t="shared" si="3"/>
        <v>Materijal i dijelovi za tekuće i investicijsko održavanje</v>
      </c>
      <c r="G15" s="183" t="s">
        <v>775</v>
      </c>
      <c r="H15" s="144" t="str">
        <f t="shared" si="4"/>
        <v>PROGRAMSKO FINANCIRANJE JAVNIH VISOKIH UČILIŠTA</v>
      </c>
      <c r="I15" s="182">
        <v>60000</v>
      </c>
      <c r="J15" s="182">
        <v>60000</v>
      </c>
      <c r="K15" s="182">
        <v>60000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3225</v>
      </c>
      <c r="F16" s="144" t="str">
        <f t="shared" si="3"/>
        <v>Sitni inventar i auto gume</v>
      </c>
      <c r="G16" s="183" t="s">
        <v>775</v>
      </c>
      <c r="H16" s="144" t="str">
        <f t="shared" si="4"/>
        <v>PROGRAMSKO FINANCIRANJE JAVNIH VISOKIH UČILIŠTA</v>
      </c>
      <c r="I16" s="182">
        <v>27000</v>
      </c>
      <c r="J16" s="182">
        <v>27000</v>
      </c>
      <c r="K16" s="182">
        <v>27000</v>
      </c>
      <c r="M16" s="139" t="str">
        <f t="shared" si="5"/>
        <v>322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3227</v>
      </c>
      <c r="F17" s="144" t="str">
        <f t="shared" si="3"/>
        <v>Službena, radna i zaštitna odjeća i obuća</v>
      </c>
      <c r="G17" s="183" t="s">
        <v>775</v>
      </c>
      <c r="H17" s="144" t="str">
        <f t="shared" si="4"/>
        <v>PROGRAMSKO FINANCIRANJE JAVNIH VISOKIH UČILIŠTA</v>
      </c>
      <c r="I17" s="182">
        <v>27000</v>
      </c>
      <c r="J17" s="182">
        <v>27000</v>
      </c>
      <c r="K17" s="182">
        <v>27000</v>
      </c>
      <c r="M17" s="139" t="str">
        <f t="shared" si="5"/>
        <v>322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3231</v>
      </c>
      <c r="F18" s="144" t="str">
        <f t="shared" si="3"/>
        <v>Usluge telefona, pošte i prijevoza</v>
      </c>
      <c r="G18" s="183" t="s">
        <v>775</v>
      </c>
      <c r="H18" s="144" t="str">
        <f t="shared" si="4"/>
        <v>PROGRAMSKO FINANCIRANJE JAVNIH VISOKIH UČILIŠTA</v>
      </c>
      <c r="I18" s="182">
        <v>198000</v>
      </c>
      <c r="J18" s="182">
        <v>198000</v>
      </c>
      <c r="K18" s="182">
        <v>198000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3232</v>
      </c>
      <c r="F19" s="144" t="str">
        <f t="shared" si="3"/>
        <v>Usluge tekućeg i investicijskog održavanja</v>
      </c>
      <c r="G19" s="183" t="s">
        <v>775</v>
      </c>
      <c r="H19" s="144" t="str">
        <f t="shared" si="4"/>
        <v>PROGRAMSKO FINANCIRANJE JAVNIH VISOKIH UČILIŠTA</v>
      </c>
      <c r="I19" s="182">
        <v>1450000</v>
      </c>
      <c r="J19" s="182">
        <v>1450000</v>
      </c>
      <c r="K19" s="182">
        <v>1450000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3233</v>
      </c>
      <c r="F20" s="144" t="str">
        <f t="shared" si="3"/>
        <v>Usluge promidžbe i informiranja</v>
      </c>
      <c r="G20" s="183" t="s">
        <v>775</v>
      </c>
      <c r="H20" s="144" t="str">
        <f t="shared" si="4"/>
        <v>PROGRAMSKO FINANCIRANJE JAVNIH VISOKIH UČILIŠTA</v>
      </c>
      <c r="I20" s="182">
        <v>84750</v>
      </c>
      <c r="J20" s="182">
        <v>84750</v>
      </c>
      <c r="K20" s="182">
        <v>84750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3234</v>
      </c>
      <c r="F21" s="144" t="str">
        <f t="shared" si="3"/>
        <v>Komunalne usluge</v>
      </c>
      <c r="G21" s="183" t="s">
        <v>775</v>
      </c>
      <c r="H21" s="144" t="str">
        <f t="shared" si="4"/>
        <v>PROGRAMSKO FINANCIRANJE JAVNIH VISOKIH UČILIŠTA</v>
      </c>
      <c r="I21" s="182">
        <v>132000</v>
      </c>
      <c r="J21" s="182">
        <v>132000</v>
      </c>
      <c r="K21" s="182">
        <v>132000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3235</v>
      </c>
      <c r="F22" s="144" t="str">
        <f t="shared" si="3"/>
        <v>Zakupnine i najamnine</v>
      </c>
      <c r="G22" s="183" t="s">
        <v>775</v>
      </c>
      <c r="H22" s="144" t="str">
        <f t="shared" si="4"/>
        <v>PROGRAMSKO FINANCIRANJE JAVNIH VISOKIH UČILIŠTA</v>
      </c>
      <c r="I22" s="182">
        <v>132000</v>
      </c>
      <c r="J22" s="182">
        <v>132000</v>
      </c>
      <c r="K22" s="182">
        <v>132000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3237</v>
      </c>
      <c r="F23" s="144" t="str">
        <f t="shared" si="3"/>
        <v>Intelektualne i osobne usluge</v>
      </c>
      <c r="G23" s="183" t="s">
        <v>775</v>
      </c>
      <c r="H23" s="144" t="str">
        <f t="shared" si="4"/>
        <v>PROGRAMSKO FINANCIRANJE JAVNIH VISOKIH UČILIŠTA</v>
      </c>
      <c r="I23" s="182">
        <v>1200000</v>
      </c>
      <c r="J23" s="182">
        <v>1200000</v>
      </c>
      <c r="K23" s="182">
        <v>1200000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3238</v>
      </c>
      <c r="F24" s="144" t="str">
        <f t="shared" si="3"/>
        <v>Računalne usluge</v>
      </c>
      <c r="G24" s="183" t="s">
        <v>775</v>
      </c>
      <c r="H24" s="144" t="str">
        <f t="shared" si="4"/>
        <v>PROGRAMSKO FINANCIRANJE JAVNIH VISOKIH UČILIŠTA</v>
      </c>
      <c r="I24" s="182">
        <v>114000</v>
      </c>
      <c r="J24" s="182">
        <v>114000</v>
      </c>
      <c r="K24" s="182">
        <v>114000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3239</v>
      </c>
      <c r="F25" s="144" t="str">
        <f t="shared" si="3"/>
        <v>Ostale usluge</v>
      </c>
      <c r="G25" s="183" t="s">
        <v>775</v>
      </c>
      <c r="H25" s="144" t="str">
        <f t="shared" si="4"/>
        <v>PROGRAMSKO FINANCIRANJE JAVNIH VISOKIH UČILIŠTA</v>
      </c>
      <c r="I25" s="182">
        <v>288000</v>
      </c>
      <c r="J25" s="182">
        <v>288000</v>
      </c>
      <c r="K25" s="182">
        <v>288000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3241</v>
      </c>
      <c r="F26" s="144" t="str">
        <f t="shared" si="3"/>
        <v>Naknade troškova osobama izvan radnog odnosa</v>
      </c>
      <c r="G26" s="183" t="s">
        <v>775</v>
      </c>
      <c r="H26" s="144" t="str">
        <f t="shared" si="4"/>
        <v>PROGRAMSKO FINANCIRANJE JAVNIH VISOKIH UČILIŠTA</v>
      </c>
      <c r="I26" s="182">
        <v>120000</v>
      </c>
      <c r="J26" s="182">
        <v>120000</v>
      </c>
      <c r="K26" s="182">
        <v>120000</v>
      </c>
      <c r="M26" s="139" t="str">
        <f t="shared" si="5"/>
        <v>324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3292</v>
      </c>
      <c r="F27" s="144" t="str">
        <f t="shared" si="3"/>
        <v>Premije osiguranja</v>
      </c>
      <c r="G27" s="183" t="s">
        <v>775</v>
      </c>
      <c r="H27" s="144" t="str">
        <f t="shared" si="4"/>
        <v>PROGRAMSKO FINANCIRANJE JAVNIH VISOKIH UČILIŠTA</v>
      </c>
      <c r="I27" s="182">
        <v>46800</v>
      </c>
      <c r="J27" s="182">
        <v>46800</v>
      </c>
      <c r="K27" s="182">
        <v>46800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3293</v>
      </c>
      <c r="F28" s="144" t="str">
        <f t="shared" si="3"/>
        <v>Reprezentacija</v>
      </c>
      <c r="G28" s="183" t="s">
        <v>775</v>
      </c>
      <c r="H28" s="144" t="str">
        <f t="shared" si="4"/>
        <v>PROGRAMSKO FINANCIRANJE JAVNIH VISOKIH UČILIŠTA</v>
      </c>
      <c r="I28" s="182">
        <v>201300</v>
      </c>
      <c r="J28" s="182">
        <v>201300</v>
      </c>
      <c r="K28" s="182">
        <v>201300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3294</v>
      </c>
      <c r="F29" s="144" t="str">
        <f t="shared" si="3"/>
        <v>Članarine i norme</v>
      </c>
      <c r="G29" s="183" t="s">
        <v>775</v>
      </c>
      <c r="H29" s="144" t="str">
        <f t="shared" si="4"/>
        <v>PROGRAMSKO FINANCIRANJE JAVNIH VISOKIH UČILIŠTA</v>
      </c>
      <c r="I29" s="182">
        <v>3120</v>
      </c>
      <c r="J29" s="182">
        <v>3120</v>
      </c>
      <c r="K29" s="182">
        <v>3120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3299</v>
      </c>
      <c r="F30" s="144" t="str">
        <f t="shared" si="3"/>
        <v>Ostali nespomenuti rashodi poslovanja</v>
      </c>
      <c r="G30" s="183" t="s">
        <v>775</v>
      </c>
      <c r="H30" s="144" t="str">
        <f t="shared" si="4"/>
        <v>PROGRAMSKO FINANCIRANJE JAVNIH VISOKIH UČILIŠTA</v>
      </c>
      <c r="I30" s="182">
        <v>195906</v>
      </c>
      <c r="J30" s="182">
        <v>195906</v>
      </c>
      <c r="K30" s="182">
        <v>195906</v>
      </c>
      <c r="M30" s="139" t="str">
        <f t="shared" si="5"/>
        <v>329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3431</v>
      </c>
      <c r="F31" s="144" t="str">
        <f t="shared" si="3"/>
        <v>Bankarske usluge i usluge platnog prometa</v>
      </c>
      <c r="G31" s="183" t="s">
        <v>775</v>
      </c>
      <c r="H31" s="144" t="str">
        <f t="shared" si="4"/>
        <v>PROGRAMSKO FINANCIRANJE JAVNIH VISOKIH UČILIŠTA</v>
      </c>
      <c r="I31" s="182">
        <v>18420</v>
      </c>
      <c r="J31" s="182">
        <v>18420</v>
      </c>
      <c r="K31" s="182">
        <v>18420</v>
      </c>
      <c r="M31" s="139" t="str">
        <f t="shared" si="5"/>
        <v>343</v>
      </c>
      <c r="N31" s="139" t="str">
        <f t="shared" si="6"/>
        <v>34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3432</v>
      </c>
      <c r="F32" s="144" t="str">
        <f t="shared" si="3"/>
        <v>Negativne tečajne razlike i razlike zbog primjene valutne kl</v>
      </c>
      <c r="G32" s="183" t="s">
        <v>775</v>
      </c>
      <c r="H32" s="144" t="str">
        <f t="shared" si="4"/>
        <v>PROGRAMSKO FINANCIRANJE JAVNIH VISOKIH UČILIŠTA</v>
      </c>
      <c r="I32" s="182">
        <v>3048</v>
      </c>
      <c r="J32" s="182">
        <v>3048</v>
      </c>
      <c r="K32" s="182">
        <v>3048</v>
      </c>
      <c r="M32" s="139" t="str">
        <f t="shared" si="5"/>
        <v>343</v>
      </c>
      <c r="N32" s="139" t="str">
        <f t="shared" si="6"/>
        <v>34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3433</v>
      </c>
      <c r="F33" s="144" t="str">
        <f t="shared" si="3"/>
        <v>Zatezne kamate</v>
      </c>
      <c r="G33" s="183" t="s">
        <v>775</v>
      </c>
      <c r="H33" s="144" t="str">
        <f t="shared" si="4"/>
        <v>PROGRAMSKO FINANCIRANJE JAVNIH VISOKIH UČILIŠTA</v>
      </c>
      <c r="I33" s="182">
        <v>4332</v>
      </c>
      <c r="J33" s="182">
        <v>4332</v>
      </c>
      <c r="K33" s="182">
        <v>4332</v>
      </c>
      <c r="M33" s="139" t="str">
        <f t="shared" si="5"/>
        <v>343</v>
      </c>
      <c r="N33" s="139" t="str">
        <f t="shared" si="6"/>
        <v>34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11</v>
      </c>
      <c r="D34" s="144" t="str">
        <f t="shared" si="2"/>
        <v>Opći prihodi i primici</v>
      </c>
      <c r="E34" s="149">
        <v>3721</v>
      </c>
      <c r="F34" s="144" t="str">
        <f t="shared" si="3"/>
        <v>Naknade građanima i kućanstvima u novcu</v>
      </c>
      <c r="G34" s="183" t="s">
        <v>775</v>
      </c>
      <c r="H34" s="144" t="str">
        <f t="shared" si="4"/>
        <v>PROGRAMSKO FINANCIRANJE JAVNIH VISOKIH UČILIŠTA</v>
      </c>
      <c r="I34" s="182">
        <v>78000</v>
      </c>
      <c r="J34" s="182">
        <v>78000</v>
      </c>
      <c r="K34" s="182">
        <v>78000</v>
      </c>
      <c r="M34" s="139" t="str">
        <f t="shared" si="5"/>
        <v>372</v>
      </c>
      <c r="N34" s="139" t="str">
        <f t="shared" si="6"/>
        <v>37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11</v>
      </c>
      <c r="D35" s="144" t="str">
        <f t="shared" si="2"/>
        <v>Opći prihodi i primici</v>
      </c>
      <c r="E35" s="149">
        <v>4221</v>
      </c>
      <c r="F35" s="144" t="str">
        <f t="shared" si="3"/>
        <v>Uredska oprema i namještaj</v>
      </c>
      <c r="G35" s="183" t="s">
        <v>775</v>
      </c>
      <c r="H35" s="144" t="str">
        <f t="shared" si="4"/>
        <v>PROGRAMSKO FINANCIRANJE JAVNIH VISOKIH UČILIŠTA</v>
      </c>
      <c r="I35" s="182">
        <v>279000</v>
      </c>
      <c r="J35" s="182">
        <v>279000</v>
      </c>
      <c r="K35" s="182">
        <v>279000</v>
      </c>
      <c r="M35" s="139" t="str">
        <f t="shared" si="5"/>
        <v>422</v>
      </c>
      <c r="N35" s="139" t="str">
        <f t="shared" si="6"/>
        <v>42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11</v>
      </c>
      <c r="D36" s="144" t="str">
        <f t="shared" si="2"/>
        <v>Opći prihodi i primici</v>
      </c>
      <c r="E36" s="149">
        <v>4222</v>
      </c>
      <c r="F36" s="144" t="str">
        <f t="shared" si="3"/>
        <v>Komunikacijska oprema</v>
      </c>
      <c r="G36" s="183" t="s">
        <v>775</v>
      </c>
      <c r="H36" s="144" t="str">
        <f t="shared" si="4"/>
        <v>PROGRAMSKO FINANCIRANJE JAVNIH VISOKIH UČILIŠTA</v>
      </c>
      <c r="I36" s="182">
        <v>30990</v>
      </c>
      <c r="J36" s="182">
        <v>30990</v>
      </c>
      <c r="K36" s="182">
        <v>30990</v>
      </c>
      <c r="M36" s="139" t="str">
        <f t="shared" si="5"/>
        <v>422</v>
      </c>
      <c r="N36" s="139" t="str">
        <f t="shared" si="6"/>
        <v>42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11</v>
      </c>
      <c r="D37" s="144" t="str">
        <f t="shared" si="2"/>
        <v>Opći prihodi i primici</v>
      </c>
      <c r="E37" s="149">
        <v>3237</v>
      </c>
      <c r="F37" s="144" t="str">
        <f t="shared" si="3"/>
        <v>Intelektualne i osobne usluge</v>
      </c>
      <c r="G37" s="183" t="s">
        <v>777</v>
      </c>
      <c r="H37" s="144" t="str">
        <f t="shared" si="4"/>
        <v>PROGRAMI VJEŽBAONICA VISOKIH UČILIŠTA</v>
      </c>
      <c r="I37" s="182">
        <v>885800</v>
      </c>
      <c r="J37" s="182">
        <v>885800</v>
      </c>
      <c r="K37" s="182">
        <v>885800</v>
      </c>
      <c r="M37" s="139" t="str">
        <f t="shared" si="5"/>
        <v>323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3111</v>
      </c>
      <c r="F38" s="144" t="str">
        <f t="shared" si="3"/>
        <v>Plaće za redovan rad</v>
      </c>
      <c r="G38" s="183" t="s">
        <v>149</v>
      </c>
      <c r="H38" s="144" t="str">
        <f t="shared" si="4"/>
        <v>REDOVNA DJELATNOST SVEUČILIŠTA U ZAGREBU (IZ EVIDENCIJSKIH PRIHODA)</v>
      </c>
      <c r="I38" s="182">
        <v>550000</v>
      </c>
      <c r="J38" s="182">
        <v>567050</v>
      </c>
      <c r="K38" s="182">
        <v>584628.55000000005</v>
      </c>
      <c r="M38" s="139" t="str">
        <f t="shared" si="5"/>
        <v>311</v>
      </c>
      <c r="N38" s="139" t="str">
        <f t="shared" si="6"/>
        <v>31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3121</v>
      </c>
      <c r="F39" s="144" t="str">
        <f t="shared" si="3"/>
        <v>Ostali rashodi za zaposlene</v>
      </c>
      <c r="G39" s="183" t="s">
        <v>149</v>
      </c>
      <c r="H39" s="144" t="str">
        <f t="shared" si="4"/>
        <v>REDOVNA DJELATNOST SVEUČILIŠTA U ZAGREBU (IZ EVIDENCIJSKIH PRIHODA)</v>
      </c>
      <c r="I39" s="182">
        <v>30000</v>
      </c>
      <c r="J39" s="182">
        <v>30930</v>
      </c>
      <c r="K39" s="182">
        <v>31888.83</v>
      </c>
      <c r="M39" s="139" t="str">
        <f t="shared" si="5"/>
        <v>312</v>
      </c>
      <c r="N39" s="139" t="str">
        <f t="shared" si="6"/>
        <v>31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3132</v>
      </c>
      <c r="F40" s="144" t="str">
        <f t="shared" si="3"/>
        <v>Doprinosi za obvezno zdravstveno osiguranje</v>
      </c>
      <c r="G40" s="183" t="s">
        <v>149</v>
      </c>
      <c r="H40" s="144" t="str">
        <f t="shared" si="4"/>
        <v>REDOVNA DJELATNOST SVEUČILIŠTA U ZAGREBU (IZ EVIDENCIJSKIH PRIHODA)</v>
      </c>
      <c r="I40" s="182">
        <v>90750</v>
      </c>
      <c r="J40" s="182">
        <v>93563.25</v>
      </c>
      <c r="K40" s="182">
        <v>96463.710749999998</v>
      </c>
      <c r="M40" s="139" t="str">
        <f t="shared" si="5"/>
        <v>313</v>
      </c>
      <c r="N40" s="139" t="str">
        <f t="shared" si="6"/>
        <v>31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3211</v>
      </c>
      <c r="F41" s="144" t="str">
        <f t="shared" si="3"/>
        <v>Službena putovanja</v>
      </c>
      <c r="G41" s="183" t="s">
        <v>149</v>
      </c>
      <c r="H41" s="144" t="str">
        <f t="shared" si="4"/>
        <v>REDOVNA DJELATNOST SVEUČILIŠTA U ZAGREBU (IZ EVIDENCIJSKIH PRIHODA)</v>
      </c>
      <c r="I41" s="182">
        <v>3050</v>
      </c>
      <c r="J41" s="182">
        <v>3144.55</v>
      </c>
      <c r="K41" s="182">
        <v>3242.0310500000001</v>
      </c>
      <c r="M41" s="139" t="str">
        <f t="shared" si="5"/>
        <v>321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3212</v>
      </c>
      <c r="F42" s="144" t="str">
        <f t="shared" si="3"/>
        <v>Naknade za prijevoz, za rad na terenu i odvojeni život</v>
      </c>
      <c r="G42" s="183" t="s">
        <v>149</v>
      </c>
      <c r="H42" s="144" t="str">
        <f t="shared" si="4"/>
        <v>REDOVNA DJELATNOST SVEUČILIŠTA U ZAGREBU (IZ EVIDENCIJSKIH PRIHODA)</v>
      </c>
      <c r="I42" s="182">
        <v>1000</v>
      </c>
      <c r="J42" s="182">
        <v>1031</v>
      </c>
      <c r="K42" s="182">
        <v>1062.961</v>
      </c>
      <c r="M42" s="139" t="str">
        <f t="shared" si="5"/>
        <v>321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3213</v>
      </c>
      <c r="F43" s="144" t="str">
        <f t="shared" si="3"/>
        <v>Stručno usavršavanje zaposlenika</v>
      </c>
      <c r="G43" s="183" t="s">
        <v>149</v>
      </c>
      <c r="H43" s="144" t="str">
        <f t="shared" si="4"/>
        <v>REDOVNA DJELATNOST SVEUČILIŠTA U ZAGREBU (IZ EVIDENCIJSKIH PRIHODA)</v>
      </c>
      <c r="I43" s="182">
        <v>20650</v>
      </c>
      <c r="J43" s="182">
        <v>21290.15</v>
      </c>
      <c r="K43" s="182">
        <v>21950.144650000002</v>
      </c>
      <c r="M43" s="139" t="str">
        <f t="shared" si="5"/>
        <v>321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3214</v>
      </c>
      <c r="F44" s="144" t="str">
        <f t="shared" si="3"/>
        <v>Ostale naknade troškova zaposlenima</v>
      </c>
      <c r="G44" s="183" t="s">
        <v>149</v>
      </c>
      <c r="H44" s="144" t="str">
        <f t="shared" si="4"/>
        <v>REDOVNA DJELATNOST SVEUČILIŠTA U ZAGREBU (IZ EVIDENCIJSKIH PRIHODA)</v>
      </c>
      <c r="I44" s="182">
        <v>20000</v>
      </c>
      <c r="J44" s="182">
        <v>20620</v>
      </c>
      <c r="K44" s="182">
        <v>21259.22</v>
      </c>
      <c r="M44" s="139" t="str">
        <f t="shared" si="5"/>
        <v>321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3221</v>
      </c>
      <c r="F45" s="144" t="str">
        <f t="shared" si="3"/>
        <v>Uredski materijal i ostali materijalni rashodi</v>
      </c>
      <c r="G45" s="183" t="s">
        <v>149</v>
      </c>
      <c r="H45" s="144" t="str">
        <f t="shared" si="4"/>
        <v>REDOVNA DJELATNOST SVEUČILIŠTA U ZAGREBU (IZ EVIDENCIJSKIH PRIHODA)</v>
      </c>
      <c r="I45" s="182">
        <v>50000</v>
      </c>
      <c r="J45" s="182">
        <v>51550</v>
      </c>
      <c r="K45" s="182">
        <v>53148.05</v>
      </c>
      <c r="M45" s="139" t="str">
        <f t="shared" si="5"/>
        <v>322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31</v>
      </c>
      <c r="D46" s="144" t="str">
        <f t="shared" si="2"/>
        <v>Vlastiti prihodi</v>
      </c>
      <c r="E46" s="149">
        <v>3222</v>
      </c>
      <c r="F46" s="144" t="str">
        <f t="shared" si="3"/>
        <v>Materijal i sirovine</v>
      </c>
      <c r="G46" s="183" t="s">
        <v>149</v>
      </c>
      <c r="H46" s="144" t="str">
        <f t="shared" si="4"/>
        <v>REDOVNA DJELATNOST SVEUČILIŠTA U ZAGREBU (IZ EVIDENCIJSKIH PRIHODA)</v>
      </c>
      <c r="I46" s="182">
        <v>28000</v>
      </c>
      <c r="J46" s="182">
        <v>28868</v>
      </c>
      <c r="K46" s="182">
        <v>29762.907999999999</v>
      </c>
      <c r="M46" s="139" t="str">
        <f t="shared" si="5"/>
        <v>322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2"/>
        <v>Vlastiti prihodi</v>
      </c>
      <c r="E47" s="149">
        <v>3223</v>
      </c>
      <c r="F47" s="144" t="str">
        <f t="shared" si="3"/>
        <v>Energija</v>
      </c>
      <c r="G47" s="183" t="s">
        <v>149</v>
      </c>
      <c r="H47" s="144" t="str">
        <f t="shared" si="4"/>
        <v>REDOVNA DJELATNOST SVEUČILIŠTA U ZAGREBU (IZ EVIDENCIJSKIH PRIHODA)</v>
      </c>
      <c r="I47" s="182">
        <v>200000</v>
      </c>
      <c r="J47" s="182">
        <v>206200</v>
      </c>
      <c r="K47" s="182">
        <v>212592.2</v>
      </c>
      <c r="M47" s="139" t="str">
        <f t="shared" si="5"/>
        <v>322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31</v>
      </c>
      <c r="D48" s="144" t="str">
        <f t="shared" si="2"/>
        <v>Vlastiti prihodi</v>
      </c>
      <c r="E48" s="149">
        <v>3224</v>
      </c>
      <c r="F48" s="144" t="str">
        <f t="shared" si="3"/>
        <v>Materijal i dijelovi za tekuće i investicijsko održavanje</v>
      </c>
      <c r="G48" s="183" t="s">
        <v>149</v>
      </c>
      <c r="H48" s="144" t="str">
        <f t="shared" si="4"/>
        <v>REDOVNA DJELATNOST SVEUČILIŠTA U ZAGREBU (IZ EVIDENCIJSKIH PRIHODA)</v>
      </c>
      <c r="I48" s="182">
        <v>12000</v>
      </c>
      <c r="J48" s="182">
        <v>12372</v>
      </c>
      <c r="K48" s="182">
        <v>12755.531999999999</v>
      </c>
      <c r="M48" s="139" t="str">
        <f t="shared" si="5"/>
        <v>322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31</v>
      </c>
      <c r="D49" s="144" t="str">
        <f t="shared" si="2"/>
        <v>Vlastiti prihodi</v>
      </c>
      <c r="E49" s="149">
        <v>3225</v>
      </c>
      <c r="F49" s="144" t="str">
        <f t="shared" si="3"/>
        <v>Sitni inventar i auto gume</v>
      </c>
      <c r="G49" s="183" t="s">
        <v>149</v>
      </c>
      <c r="H49" s="144" t="str">
        <f t="shared" si="4"/>
        <v>REDOVNA DJELATNOST SVEUČILIŠTA U ZAGREBU (IZ EVIDENCIJSKIH PRIHODA)</v>
      </c>
      <c r="I49" s="182">
        <v>10000</v>
      </c>
      <c r="J49" s="182">
        <v>10310</v>
      </c>
      <c r="K49" s="182">
        <v>10629.61</v>
      </c>
      <c r="M49" s="139" t="str">
        <f t="shared" si="5"/>
        <v>322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31</v>
      </c>
      <c r="D50" s="144" t="str">
        <f t="shared" si="2"/>
        <v>Vlastiti prihodi</v>
      </c>
      <c r="E50" s="149">
        <v>3231</v>
      </c>
      <c r="F50" s="144" t="str">
        <f t="shared" si="3"/>
        <v>Usluge telefona, pošte i prijevoza</v>
      </c>
      <c r="G50" s="183" t="s">
        <v>149</v>
      </c>
      <c r="H50" s="144" t="str">
        <f t="shared" si="4"/>
        <v>REDOVNA DJELATNOST SVEUČILIŠTA U ZAGREBU (IZ EVIDENCIJSKIH PRIHODA)</v>
      </c>
      <c r="I50" s="182">
        <v>40000</v>
      </c>
      <c r="J50" s="182">
        <v>41240</v>
      </c>
      <c r="K50" s="182">
        <v>42518.44</v>
      </c>
      <c r="M50" s="139" t="str">
        <f t="shared" si="5"/>
        <v>323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31</v>
      </c>
      <c r="D51" s="144" t="str">
        <f t="shared" si="2"/>
        <v>Vlastiti prihodi</v>
      </c>
      <c r="E51" s="149">
        <v>3232</v>
      </c>
      <c r="F51" s="144" t="str">
        <f t="shared" si="3"/>
        <v>Usluge tekućeg i investicijskog održavanja</v>
      </c>
      <c r="G51" s="183" t="s">
        <v>149</v>
      </c>
      <c r="H51" s="144" t="str">
        <f t="shared" si="4"/>
        <v>REDOVNA DJELATNOST SVEUČILIŠTA U ZAGREBU (IZ EVIDENCIJSKIH PRIHODA)</v>
      </c>
      <c r="I51" s="182">
        <v>151300</v>
      </c>
      <c r="J51" s="182">
        <v>155990.29999999999</v>
      </c>
      <c r="K51" s="182">
        <v>160825.9993</v>
      </c>
      <c r="M51" s="139" t="str">
        <f t="shared" si="5"/>
        <v>323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31</v>
      </c>
      <c r="D52" s="144" t="str">
        <f t="shared" si="2"/>
        <v>Vlastiti prihodi</v>
      </c>
      <c r="E52" s="149">
        <v>3233</v>
      </c>
      <c r="F52" s="144" t="str">
        <f t="shared" si="3"/>
        <v>Usluge promidžbe i informiranja</v>
      </c>
      <c r="G52" s="183" t="s">
        <v>149</v>
      </c>
      <c r="H52" s="144" t="str">
        <f t="shared" si="4"/>
        <v>REDOVNA DJELATNOST SVEUČILIŠTA U ZAGREBU (IZ EVIDENCIJSKIH PRIHODA)</v>
      </c>
      <c r="I52" s="182">
        <v>55000</v>
      </c>
      <c r="J52" s="182">
        <v>56705</v>
      </c>
      <c r="K52" s="182">
        <v>58462.855000000003</v>
      </c>
      <c r="M52" s="139" t="str">
        <f t="shared" si="5"/>
        <v>323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31</v>
      </c>
      <c r="D53" s="144" t="str">
        <f t="shared" si="2"/>
        <v>Vlastiti prihodi</v>
      </c>
      <c r="E53" s="149">
        <v>3234</v>
      </c>
      <c r="F53" s="144" t="str">
        <f t="shared" si="3"/>
        <v>Komunalne usluge</v>
      </c>
      <c r="G53" s="183" t="s">
        <v>149</v>
      </c>
      <c r="H53" s="144" t="str">
        <f t="shared" si="4"/>
        <v>REDOVNA DJELATNOST SVEUČILIŠTA U ZAGREBU (IZ EVIDENCIJSKIH PRIHODA)</v>
      </c>
      <c r="I53" s="182">
        <v>10000</v>
      </c>
      <c r="J53" s="182">
        <v>10310</v>
      </c>
      <c r="K53" s="182">
        <v>10629.61</v>
      </c>
      <c r="M53" s="139" t="str">
        <f t="shared" si="5"/>
        <v>323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31</v>
      </c>
      <c r="D54" s="144" t="str">
        <f t="shared" si="2"/>
        <v>Vlastiti prihodi</v>
      </c>
      <c r="E54" s="149">
        <v>3235</v>
      </c>
      <c r="F54" s="144" t="str">
        <f t="shared" si="3"/>
        <v>Zakupnine i najamnine</v>
      </c>
      <c r="G54" s="183" t="s">
        <v>149</v>
      </c>
      <c r="H54" s="144" t="str">
        <f t="shared" si="4"/>
        <v>REDOVNA DJELATNOST SVEUČILIŠTA U ZAGREBU (IZ EVIDENCIJSKIH PRIHODA)</v>
      </c>
      <c r="I54" s="182">
        <v>20000</v>
      </c>
      <c r="J54" s="182">
        <v>20620</v>
      </c>
      <c r="K54" s="182">
        <v>21259.22</v>
      </c>
      <c r="M54" s="139" t="str">
        <f t="shared" si="5"/>
        <v>323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31</v>
      </c>
      <c r="D55" s="144" t="str">
        <f t="shared" si="2"/>
        <v>Vlastiti prihodi</v>
      </c>
      <c r="E55" s="149">
        <v>3237</v>
      </c>
      <c r="F55" s="144" t="str">
        <f t="shared" si="3"/>
        <v>Intelektualne i osobne usluge</v>
      </c>
      <c r="G55" s="183" t="s">
        <v>149</v>
      </c>
      <c r="H55" s="144" t="str">
        <f t="shared" si="4"/>
        <v>REDOVNA DJELATNOST SVEUČILIŠTA U ZAGREBU (IZ EVIDENCIJSKIH PRIHODA)</v>
      </c>
      <c r="I55" s="182">
        <v>162850</v>
      </c>
      <c r="J55" s="182">
        <v>167898.35</v>
      </c>
      <c r="K55" s="182">
        <v>173103.19885000002</v>
      </c>
      <c r="M55" s="139" t="str">
        <f t="shared" si="5"/>
        <v>323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31</v>
      </c>
      <c r="D56" s="144" t="str">
        <f t="shared" si="2"/>
        <v>Vlastiti prihodi</v>
      </c>
      <c r="E56" s="149">
        <v>3238</v>
      </c>
      <c r="F56" s="144" t="str">
        <f t="shared" si="3"/>
        <v>Računalne usluge</v>
      </c>
      <c r="G56" s="183" t="s">
        <v>149</v>
      </c>
      <c r="H56" s="144" t="str">
        <f t="shared" si="4"/>
        <v>REDOVNA DJELATNOST SVEUČILIŠTA U ZAGREBU (IZ EVIDENCIJSKIH PRIHODA)</v>
      </c>
      <c r="I56" s="182">
        <v>5000</v>
      </c>
      <c r="J56" s="182">
        <v>5155</v>
      </c>
      <c r="K56" s="182">
        <v>5314.8050000000003</v>
      </c>
      <c r="M56" s="139" t="str">
        <f t="shared" si="5"/>
        <v>323</v>
      </c>
      <c r="N56" s="139" t="str">
        <f t="shared" si="6"/>
        <v>32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31</v>
      </c>
      <c r="D57" s="144" t="str">
        <f t="shared" si="2"/>
        <v>Vlastiti prihodi</v>
      </c>
      <c r="E57" s="149">
        <v>3239</v>
      </c>
      <c r="F57" s="144" t="str">
        <f t="shared" si="3"/>
        <v>Ostale usluge</v>
      </c>
      <c r="G57" s="183" t="s">
        <v>149</v>
      </c>
      <c r="H57" s="144" t="str">
        <f t="shared" si="4"/>
        <v>REDOVNA DJELATNOST SVEUČILIŠTA U ZAGREBU (IZ EVIDENCIJSKIH PRIHODA)</v>
      </c>
      <c r="I57" s="182">
        <v>160000</v>
      </c>
      <c r="J57" s="182">
        <v>164960</v>
      </c>
      <c r="K57" s="182">
        <v>170073.76</v>
      </c>
      <c r="M57" s="139" t="str">
        <f t="shared" si="5"/>
        <v>323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31</v>
      </c>
      <c r="D58" s="144" t="str">
        <f t="shared" si="2"/>
        <v>Vlastiti prihodi</v>
      </c>
      <c r="E58" s="149">
        <v>3241</v>
      </c>
      <c r="F58" s="144" t="str">
        <f t="shared" si="3"/>
        <v>Naknade troškova osobama izvan radnog odnosa</v>
      </c>
      <c r="G58" s="183" t="s">
        <v>149</v>
      </c>
      <c r="H58" s="144" t="str">
        <f t="shared" si="4"/>
        <v>REDOVNA DJELATNOST SVEUČILIŠTA U ZAGREBU (IZ EVIDENCIJSKIH PRIHODA)</v>
      </c>
      <c r="I58" s="182">
        <v>41300</v>
      </c>
      <c r="J58" s="182">
        <v>42580.3</v>
      </c>
      <c r="K58" s="182">
        <v>43900.289300000004</v>
      </c>
      <c r="M58" s="139" t="str">
        <f t="shared" si="5"/>
        <v>324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31</v>
      </c>
      <c r="D59" s="144" t="str">
        <f t="shared" si="2"/>
        <v>Vlastiti prihodi</v>
      </c>
      <c r="E59" s="149">
        <v>3292</v>
      </c>
      <c r="F59" s="144" t="str">
        <f t="shared" si="3"/>
        <v>Premije osiguranja</v>
      </c>
      <c r="G59" s="183" t="s">
        <v>149</v>
      </c>
      <c r="H59" s="144" t="str">
        <f t="shared" si="4"/>
        <v>REDOVNA DJELATNOST SVEUČILIŠTA U ZAGREBU (IZ EVIDENCIJSKIH PRIHODA)</v>
      </c>
      <c r="I59" s="182">
        <v>15000</v>
      </c>
      <c r="J59" s="182">
        <v>15465</v>
      </c>
      <c r="K59" s="182">
        <v>15944.415000000001</v>
      </c>
      <c r="M59" s="139" t="str">
        <f t="shared" si="5"/>
        <v>329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31</v>
      </c>
      <c r="D60" s="144" t="str">
        <f t="shared" si="2"/>
        <v>Vlastiti prihodi</v>
      </c>
      <c r="E60" s="149">
        <v>3293</v>
      </c>
      <c r="F60" s="144" t="str">
        <f t="shared" si="3"/>
        <v>Reprezentacija</v>
      </c>
      <c r="G60" s="183" t="s">
        <v>149</v>
      </c>
      <c r="H60" s="144" t="str">
        <f t="shared" si="4"/>
        <v>REDOVNA DJELATNOST SVEUČILIŠTA U ZAGREBU (IZ EVIDENCIJSKIH PRIHODA)</v>
      </c>
      <c r="I60" s="182">
        <v>17540</v>
      </c>
      <c r="J60" s="182">
        <v>18083.740000000002</v>
      </c>
      <c r="K60" s="182">
        <v>18644.335940000001</v>
      </c>
      <c r="M60" s="139" t="str">
        <f t="shared" si="5"/>
        <v>329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31</v>
      </c>
      <c r="D61" s="144" t="str">
        <f t="shared" si="2"/>
        <v>Vlastiti prihodi</v>
      </c>
      <c r="E61" s="149">
        <v>3295</v>
      </c>
      <c r="F61" s="144" t="str">
        <f t="shared" si="3"/>
        <v>Pristojbe i naknade</v>
      </c>
      <c r="G61" s="183" t="s">
        <v>149</v>
      </c>
      <c r="H61" s="144" t="str">
        <f t="shared" si="4"/>
        <v>REDOVNA DJELATNOST SVEUČILIŠTA U ZAGREBU (IZ EVIDENCIJSKIH PRIHODA)</v>
      </c>
      <c r="I61" s="182">
        <v>500</v>
      </c>
      <c r="J61" s="182">
        <v>515.5</v>
      </c>
      <c r="K61" s="182">
        <v>531.48050000000001</v>
      </c>
      <c r="M61" s="139" t="str">
        <f t="shared" si="5"/>
        <v>329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31</v>
      </c>
      <c r="D62" s="144" t="str">
        <f t="shared" si="2"/>
        <v>Vlastiti prihodi</v>
      </c>
      <c r="E62" s="149">
        <v>3299</v>
      </c>
      <c r="F62" s="144" t="str">
        <f t="shared" si="3"/>
        <v>Ostali nespomenuti rashodi poslovanja</v>
      </c>
      <c r="G62" s="183" t="s">
        <v>149</v>
      </c>
      <c r="H62" s="144" t="str">
        <f t="shared" si="4"/>
        <v>REDOVNA DJELATNOST SVEUČILIŠTA U ZAGREBU (IZ EVIDENCIJSKIH PRIHODA)</v>
      </c>
      <c r="I62" s="182">
        <v>19960</v>
      </c>
      <c r="J62" s="182">
        <v>20578.759999999998</v>
      </c>
      <c r="K62" s="182">
        <v>21216.701559999998</v>
      </c>
      <c r="M62" s="139" t="str">
        <f t="shared" si="5"/>
        <v>329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31</v>
      </c>
      <c r="D63" s="144" t="str">
        <f t="shared" si="2"/>
        <v>Vlastiti prihodi</v>
      </c>
      <c r="E63" s="149">
        <v>3431</v>
      </c>
      <c r="F63" s="144" t="str">
        <f t="shared" si="3"/>
        <v>Bankarske usluge i usluge platnog prometa</v>
      </c>
      <c r="G63" s="183" t="s">
        <v>149</v>
      </c>
      <c r="H63" s="144" t="str">
        <f t="shared" si="4"/>
        <v>REDOVNA DJELATNOST SVEUČILIŠTA U ZAGREBU (IZ EVIDENCIJSKIH PRIHODA)</v>
      </c>
      <c r="I63" s="182">
        <v>5000</v>
      </c>
      <c r="J63" s="182">
        <v>5155</v>
      </c>
      <c r="K63" s="182">
        <v>5314.8050000000003</v>
      </c>
      <c r="M63" s="139" t="str">
        <f t="shared" si="5"/>
        <v>343</v>
      </c>
      <c r="N63" s="139" t="str">
        <f t="shared" si="6"/>
        <v>34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31</v>
      </c>
      <c r="D64" s="144" t="str">
        <f t="shared" si="2"/>
        <v>Vlastiti prihodi</v>
      </c>
      <c r="E64" s="149">
        <v>3433</v>
      </c>
      <c r="F64" s="144" t="str">
        <f t="shared" si="3"/>
        <v>Zatezne kamate</v>
      </c>
      <c r="G64" s="183" t="s">
        <v>149</v>
      </c>
      <c r="H64" s="144" t="str">
        <f t="shared" si="4"/>
        <v>REDOVNA DJELATNOST SVEUČILIŠTA U ZAGREBU (IZ EVIDENCIJSKIH PRIHODA)</v>
      </c>
      <c r="I64" s="182">
        <v>500</v>
      </c>
      <c r="J64" s="182">
        <v>515.5</v>
      </c>
      <c r="K64" s="182">
        <v>531.48050000000001</v>
      </c>
      <c r="M64" s="139" t="str">
        <f t="shared" si="5"/>
        <v>343</v>
      </c>
      <c r="N64" s="139" t="str">
        <f t="shared" si="6"/>
        <v>34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31</v>
      </c>
      <c r="D65" s="144" t="str">
        <f t="shared" si="2"/>
        <v>Vlastiti prihodi</v>
      </c>
      <c r="E65" s="149">
        <v>3434</v>
      </c>
      <c r="F65" s="144" t="str">
        <f t="shared" si="3"/>
        <v>Ostali nespomenuti financijski rashodi</v>
      </c>
      <c r="G65" s="183" t="s">
        <v>149</v>
      </c>
      <c r="H65" s="144" t="str">
        <f t="shared" si="4"/>
        <v>REDOVNA DJELATNOST SVEUČILIŠTA U ZAGREBU (IZ EVIDENCIJSKIH PRIHODA)</v>
      </c>
      <c r="I65" s="182">
        <v>10600</v>
      </c>
      <c r="J65" s="182">
        <v>10928.6</v>
      </c>
      <c r="K65" s="182">
        <v>11267.3866</v>
      </c>
      <c r="M65" s="139" t="str">
        <f t="shared" si="5"/>
        <v>343</v>
      </c>
      <c r="N65" s="139" t="str">
        <f t="shared" si="6"/>
        <v>34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31</v>
      </c>
      <c r="D66" s="144" t="str">
        <f t="shared" si="2"/>
        <v>Vlastiti prihodi</v>
      </c>
      <c r="E66" s="149">
        <v>4221</v>
      </c>
      <c r="F66" s="144" t="str">
        <f t="shared" si="3"/>
        <v>Uredska oprema i namještaj</v>
      </c>
      <c r="G66" s="183" t="s">
        <v>149</v>
      </c>
      <c r="H66" s="144" t="str">
        <f t="shared" si="4"/>
        <v>REDOVNA DJELATNOST SVEUČILIŠTA U ZAGREBU (IZ EVIDENCIJSKIH PRIHODA)</v>
      </c>
      <c r="I66" s="182">
        <v>170000</v>
      </c>
      <c r="J66" s="182">
        <v>175270</v>
      </c>
      <c r="K66" s="182">
        <v>180703.37</v>
      </c>
      <c r="M66" s="139" t="str">
        <f t="shared" si="5"/>
        <v>422</v>
      </c>
      <c r="N66" s="139" t="str">
        <f t="shared" si="6"/>
        <v>42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31</v>
      </c>
      <c r="D67" s="144" t="str">
        <f t="shared" si="2"/>
        <v>Vlastiti prihodi</v>
      </c>
      <c r="E67" s="149">
        <v>4222</v>
      </c>
      <c r="F67" s="144" t="str">
        <f t="shared" si="3"/>
        <v>Komunikacijska oprema</v>
      </c>
      <c r="G67" s="183" t="s">
        <v>149</v>
      </c>
      <c r="H67" s="144" t="str">
        <f t="shared" si="4"/>
        <v>REDOVNA DJELATNOST SVEUČILIŠTA U ZAGREBU (IZ EVIDENCIJSKIH PRIHODA)</v>
      </c>
      <c r="I67" s="182">
        <v>50000</v>
      </c>
      <c r="J67" s="182">
        <v>51550</v>
      </c>
      <c r="K67" s="182">
        <v>53148.05</v>
      </c>
      <c r="M67" s="139" t="str">
        <f t="shared" si="5"/>
        <v>422</v>
      </c>
      <c r="N67" s="139" t="str">
        <f t="shared" si="6"/>
        <v>42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31</v>
      </c>
      <c r="D68" s="144" t="str">
        <f t="shared" ref="D68:D131" si="11">IFERROR(VLOOKUP(C68,$O$6:$P$23,2,FALSE),"")</f>
        <v>Vlastiti prihodi</v>
      </c>
      <c r="E68" s="149">
        <v>4223</v>
      </c>
      <c r="F68" s="144" t="str">
        <f t="shared" ref="F68:F131" si="12">IFERROR(VLOOKUP(E68,$R$5:$T$129,2,FALSE),"")</f>
        <v>Oprema za održavanje i zaštitu</v>
      </c>
      <c r="G68" s="183" t="s">
        <v>149</v>
      </c>
      <c r="H68" s="144" t="str">
        <f t="shared" ref="H68:H131" si="13">IFERROR(VLOOKUP(G68,$X$6:$Y$297,2,FALSE),"")</f>
        <v>REDOVNA DJELATNOST SVEUČILIŠTA U ZAGREBU (IZ EVIDENCIJSKIH PRIHODA)</v>
      </c>
      <c r="I68" s="182">
        <v>40000</v>
      </c>
      <c r="J68" s="182">
        <v>41240</v>
      </c>
      <c r="K68" s="182">
        <v>42518.44</v>
      </c>
      <c r="M68" s="139" t="str">
        <f t="shared" ref="M68:M131" si="14">LEFT(E68,3)</f>
        <v>422</v>
      </c>
      <c r="N68" s="139" t="str">
        <f t="shared" ref="N68:N131" si="15">LEFT(E68,2)</f>
        <v>42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31</v>
      </c>
      <c r="D69" s="144" t="str">
        <f t="shared" si="11"/>
        <v>Vlastiti prihodi</v>
      </c>
      <c r="E69" s="149">
        <v>4225</v>
      </c>
      <c r="F69" s="144" t="str">
        <f t="shared" si="12"/>
        <v>Instrumenti, uređaji i strojevi</v>
      </c>
      <c r="G69" s="183" t="s">
        <v>149</v>
      </c>
      <c r="H69" s="144" t="str">
        <f t="shared" si="13"/>
        <v>REDOVNA DJELATNOST SVEUČILIŠTA U ZAGREBU (IZ EVIDENCIJSKIH PRIHODA)</v>
      </c>
      <c r="I69" s="182">
        <v>40000</v>
      </c>
      <c r="J69" s="182">
        <v>41240</v>
      </c>
      <c r="K69" s="182">
        <v>42518.44</v>
      </c>
      <c r="M69" s="139" t="str">
        <f t="shared" si="14"/>
        <v>422</v>
      </c>
      <c r="N69" s="139" t="str">
        <f t="shared" si="15"/>
        <v>42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31</v>
      </c>
      <c r="D70" s="144" t="str">
        <f t="shared" si="11"/>
        <v>Vlastiti prihodi</v>
      </c>
      <c r="E70" s="149">
        <v>4226</v>
      </c>
      <c r="F70" s="144" t="str">
        <f t="shared" si="12"/>
        <v>Sportska i glazbena oprema</v>
      </c>
      <c r="G70" s="183" t="s">
        <v>149</v>
      </c>
      <c r="H70" s="144" t="str">
        <f t="shared" si="13"/>
        <v>REDOVNA DJELATNOST SVEUČILIŠTA U ZAGREBU (IZ EVIDENCIJSKIH PRIHODA)</v>
      </c>
      <c r="I70" s="182">
        <v>22000</v>
      </c>
      <c r="J70" s="182">
        <v>22682</v>
      </c>
      <c r="K70" s="182">
        <v>23385.142</v>
      </c>
      <c r="M70" s="139" t="str">
        <f t="shared" si="14"/>
        <v>422</v>
      </c>
      <c r="N70" s="139" t="str">
        <f t="shared" si="15"/>
        <v>42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31</v>
      </c>
      <c r="D71" s="144" t="str">
        <f t="shared" si="11"/>
        <v>Vlastiti prihodi</v>
      </c>
      <c r="E71" s="149">
        <v>4227</v>
      </c>
      <c r="F71" s="144" t="str">
        <f t="shared" si="12"/>
        <v>Uređaji, strojevi i oprema za ostale namjene</v>
      </c>
      <c r="G71" s="183" t="s">
        <v>149</v>
      </c>
      <c r="H71" s="144" t="str">
        <f t="shared" si="13"/>
        <v>REDOVNA DJELATNOST SVEUČILIŠTA U ZAGREBU (IZ EVIDENCIJSKIH PRIHODA)</v>
      </c>
      <c r="I71" s="182">
        <v>28000</v>
      </c>
      <c r="J71" s="182">
        <v>28868</v>
      </c>
      <c r="K71" s="182">
        <v>29762.907999999999</v>
      </c>
      <c r="M71" s="139" t="str">
        <f t="shared" si="14"/>
        <v>422</v>
      </c>
      <c r="N71" s="139" t="str">
        <f t="shared" si="15"/>
        <v>42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31</v>
      </c>
      <c r="D72" s="144" t="str">
        <f t="shared" si="11"/>
        <v>Vlastiti prihodi</v>
      </c>
      <c r="E72" s="149">
        <v>4241</v>
      </c>
      <c r="F72" s="144" t="str">
        <f t="shared" si="12"/>
        <v>Knjige</v>
      </c>
      <c r="G72" s="183" t="s">
        <v>149</v>
      </c>
      <c r="H72" s="144" t="str">
        <f t="shared" si="13"/>
        <v>REDOVNA DJELATNOST SVEUČILIŠTA U ZAGREBU (IZ EVIDENCIJSKIH PRIHODA)</v>
      </c>
      <c r="I72" s="182">
        <v>90000</v>
      </c>
      <c r="J72" s="182">
        <v>92790</v>
      </c>
      <c r="K72" s="182">
        <v>95666.49</v>
      </c>
      <c r="M72" s="139" t="str">
        <f t="shared" si="14"/>
        <v>424</v>
      </c>
      <c r="N72" s="139" t="str">
        <f t="shared" si="15"/>
        <v>42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31</v>
      </c>
      <c r="D73" s="144" t="str">
        <f t="shared" si="11"/>
        <v>Vlastiti prihodi</v>
      </c>
      <c r="E73" s="149">
        <v>4262</v>
      </c>
      <c r="F73" s="144" t="str">
        <f t="shared" si="12"/>
        <v>Ulaganja u računalne programe</v>
      </c>
      <c r="G73" s="183" t="s">
        <v>149</v>
      </c>
      <c r="H73" s="144" t="str">
        <f t="shared" si="13"/>
        <v>REDOVNA DJELATNOST SVEUČILIŠTA U ZAGREBU (IZ EVIDENCIJSKIH PRIHODA)</v>
      </c>
      <c r="I73" s="182">
        <v>30000</v>
      </c>
      <c r="J73" s="182">
        <v>30930</v>
      </c>
      <c r="K73" s="182">
        <v>31888.83</v>
      </c>
      <c r="M73" s="139" t="str">
        <f t="shared" si="14"/>
        <v>426</v>
      </c>
      <c r="N73" s="139" t="str">
        <f t="shared" si="15"/>
        <v>42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3111</v>
      </c>
      <c r="F74" s="144" t="str">
        <f t="shared" si="12"/>
        <v>Plaće za redovan rad</v>
      </c>
      <c r="G74" s="183" t="s">
        <v>149</v>
      </c>
      <c r="H74" s="144" t="str">
        <f t="shared" si="13"/>
        <v>REDOVNA DJELATNOST SVEUČILIŠTA U ZAGREBU (IZ EVIDENCIJSKIH PRIHODA)</v>
      </c>
      <c r="I74" s="182">
        <v>6300000</v>
      </c>
      <c r="J74" s="182">
        <v>6495300</v>
      </c>
      <c r="K74" s="182">
        <v>6696654.2999999998</v>
      </c>
      <c r="M74" s="139" t="str">
        <f t="shared" si="14"/>
        <v>311</v>
      </c>
      <c r="N74" s="139" t="str">
        <f t="shared" si="15"/>
        <v>31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3121</v>
      </c>
      <c r="F75" s="144" t="str">
        <f t="shared" si="12"/>
        <v>Ostali rashodi za zaposlene</v>
      </c>
      <c r="G75" s="183" t="s">
        <v>149</v>
      </c>
      <c r="H75" s="144" t="str">
        <f t="shared" si="13"/>
        <v>REDOVNA DJELATNOST SVEUČILIŠTA U ZAGREBU (IZ EVIDENCIJSKIH PRIHODA)</v>
      </c>
      <c r="I75" s="182">
        <v>320000</v>
      </c>
      <c r="J75" s="182">
        <v>329920</v>
      </c>
      <c r="K75" s="182">
        <v>340147.52</v>
      </c>
      <c r="M75" s="139" t="str">
        <f t="shared" si="14"/>
        <v>312</v>
      </c>
      <c r="N75" s="139" t="str">
        <f t="shared" si="15"/>
        <v>31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3132</v>
      </c>
      <c r="F76" s="144" t="str">
        <f t="shared" si="12"/>
        <v>Doprinosi za obvezno zdravstveno osiguranje</v>
      </c>
      <c r="G76" s="183" t="s">
        <v>149</v>
      </c>
      <c r="H76" s="144" t="str">
        <f t="shared" si="13"/>
        <v>REDOVNA DJELATNOST SVEUČILIŠTA U ZAGREBU (IZ EVIDENCIJSKIH PRIHODA)</v>
      </c>
      <c r="I76" s="182">
        <v>1039500</v>
      </c>
      <c r="J76" s="182">
        <v>1071724.5</v>
      </c>
      <c r="K76" s="182">
        <v>1104947.9594999999</v>
      </c>
      <c r="M76" s="139" t="str">
        <f t="shared" si="14"/>
        <v>313</v>
      </c>
      <c r="N76" s="139" t="str">
        <f t="shared" si="15"/>
        <v>31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3211</v>
      </c>
      <c r="F77" s="144" t="str">
        <f t="shared" si="12"/>
        <v>Službena putovanja</v>
      </c>
      <c r="G77" s="183" t="s">
        <v>149</v>
      </c>
      <c r="H77" s="144" t="str">
        <f t="shared" si="13"/>
        <v>REDOVNA DJELATNOST SVEUČILIŠTA U ZAGREBU (IZ EVIDENCIJSKIH PRIHODA)</v>
      </c>
      <c r="I77" s="182">
        <v>60000</v>
      </c>
      <c r="J77" s="182">
        <v>61860</v>
      </c>
      <c r="K77" s="182">
        <v>63777.66</v>
      </c>
      <c r="M77" s="139" t="str">
        <f t="shared" si="14"/>
        <v>321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3212</v>
      </c>
      <c r="F78" s="144" t="str">
        <f t="shared" si="12"/>
        <v>Naknade za prijevoz, za rad na terenu i odvojeni život</v>
      </c>
      <c r="G78" s="183" t="s">
        <v>149</v>
      </c>
      <c r="H78" s="144" t="str">
        <f t="shared" si="13"/>
        <v>REDOVNA DJELATNOST SVEUČILIŠTA U ZAGREBU (IZ EVIDENCIJSKIH PRIHODA)</v>
      </c>
      <c r="I78" s="182">
        <v>3730</v>
      </c>
      <c r="J78" s="182">
        <v>3845.63</v>
      </c>
      <c r="K78" s="182">
        <v>3964.8445300000003</v>
      </c>
      <c r="M78" s="139" t="str">
        <f t="shared" si="14"/>
        <v>321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3213</v>
      </c>
      <c r="F79" s="144" t="str">
        <f t="shared" si="12"/>
        <v>Stručno usavršavanje zaposlenika</v>
      </c>
      <c r="G79" s="183" t="s">
        <v>149</v>
      </c>
      <c r="H79" s="144" t="str">
        <f t="shared" si="13"/>
        <v>REDOVNA DJELATNOST SVEUČILIŠTA U ZAGREBU (IZ EVIDENCIJSKIH PRIHODA)</v>
      </c>
      <c r="I79" s="182">
        <v>69470</v>
      </c>
      <c r="J79" s="182">
        <v>71623.570000000007</v>
      </c>
      <c r="K79" s="182">
        <v>73843.900670000003</v>
      </c>
      <c r="M79" s="139" t="str">
        <f t="shared" si="14"/>
        <v>321</v>
      </c>
      <c r="N79" s="139" t="str">
        <f t="shared" si="15"/>
        <v>32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11"/>
        <v>Ostali prihodi za posebne namjene</v>
      </c>
      <c r="E80" s="149">
        <v>3214</v>
      </c>
      <c r="F80" s="144" t="str">
        <f t="shared" si="12"/>
        <v>Ostale naknade troškova zaposlenima</v>
      </c>
      <c r="G80" s="183" t="s">
        <v>149</v>
      </c>
      <c r="H80" s="144" t="str">
        <f t="shared" si="13"/>
        <v>REDOVNA DJELATNOST SVEUČILIŠTA U ZAGREBU (IZ EVIDENCIJSKIH PRIHODA)</v>
      </c>
      <c r="I80" s="182">
        <v>39800</v>
      </c>
      <c r="J80" s="182">
        <v>41033.800000000003</v>
      </c>
      <c r="K80" s="182">
        <v>42305.847800000003</v>
      </c>
      <c r="M80" s="139" t="str">
        <f t="shared" si="14"/>
        <v>321</v>
      </c>
      <c r="N80" s="139" t="str">
        <f t="shared" si="15"/>
        <v>32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43</v>
      </c>
      <c r="D81" s="144" t="str">
        <f t="shared" si="11"/>
        <v>Ostali prihodi za posebne namjene</v>
      </c>
      <c r="E81" s="149">
        <v>3221</v>
      </c>
      <c r="F81" s="144" t="str">
        <f t="shared" si="12"/>
        <v>Uredski materijal i ostali materijalni rashodi</v>
      </c>
      <c r="G81" s="183" t="s">
        <v>149</v>
      </c>
      <c r="H81" s="144" t="str">
        <f t="shared" si="13"/>
        <v>REDOVNA DJELATNOST SVEUČILIŠTA U ZAGREBU (IZ EVIDENCIJSKIH PRIHODA)</v>
      </c>
      <c r="I81" s="182">
        <v>200000</v>
      </c>
      <c r="J81" s="182">
        <v>206200</v>
      </c>
      <c r="K81" s="182">
        <v>212592.2</v>
      </c>
      <c r="M81" s="139" t="str">
        <f t="shared" si="14"/>
        <v>322</v>
      </c>
      <c r="N81" s="139" t="str">
        <f t="shared" si="15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08006</v>
      </c>
      <c r="B82" s="143" t="str">
        <f>IF(C82="","",VLOOKUP('Opći dio'!$C$3,'Opći dio'!$L$6:$U$137,9,FALSE))</f>
        <v>Sveučilišta i veleučilišta u Republici Hrvatskoj</v>
      </c>
      <c r="C82" s="149">
        <v>43</v>
      </c>
      <c r="D82" s="144" t="str">
        <f t="shared" si="11"/>
        <v>Ostali prihodi za posebne namjene</v>
      </c>
      <c r="E82" s="149">
        <v>3222</v>
      </c>
      <c r="F82" s="144" t="str">
        <f t="shared" si="12"/>
        <v>Materijal i sirovine</v>
      </c>
      <c r="G82" s="183" t="s">
        <v>149</v>
      </c>
      <c r="H82" s="144" t="str">
        <f t="shared" si="13"/>
        <v>REDOVNA DJELATNOST SVEUČILIŠTA U ZAGREBU (IZ EVIDENCIJSKIH PRIHODA)</v>
      </c>
      <c r="I82" s="182">
        <v>75000</v>
      </c>
      <c r="J82" s="182">
        <v>77325</v>
      </c>
      <c r="K82" s="182">
        <v>79722.074999999997</v>
      </c>
      <c r="M82" s="139" t="str">
        <f t="shared" si="14"/>
        <v>322</v>
      </c>
      <c r="N82" s="139" t="str">
        <f t="shared" si="15"/>
        <v>32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08006</v>
      </c>
      <c r="B83" s="143" t="str">
        <f>IF(C83="","",VLOOKUP('Opći dio'!$C$3,'Opći dio'!$L$6:$U$137,9,FALSE))</f>
        <v>Sveučilišta i veleučilišta u Republici Hrvatskoj</v>
      </c>
      <c r="C83" s="149">
        <v>43</v>
      </c>
      <c r="D83" s="144" t="str">
        <f t="shared" si="11"/>
        <v>Ostali prihodi za posebne namjene</v>
      </c>
      <c r="E83" s="149">
        <v>3223</v>
      </c>
      <c r="F83" s="144" t="str">
        <f t="shared" si="12"/>
        <v>Energija</v>
      </c>
      <c r="G83" s="183" t="s">
        <v>149</v>
      </c>
      <c r="H83" s="144" t="str">
        <f t="shared" si="13"/>
        <v>REDOVNA DJELATNOST SVEUČILIŠTA U ZAGREBU (IZ EVIDENCIJSKIH PRIHODA)</v>
      </c>
      <c r="I83" s="182">
        <v>327000</v>
      </c>
      <c r="J83" s="182">
        <v>337137</v>
      </c>
      <c r="K83" s="182">
        <v>347588.24699999997</v>
      </c>
      <c r="M83" s="139" t="str">
        <f t="shared" si="14"/>
        <v>322</v>
      </c>
      <c r="N83" s="139" t="str">
        <f t="shared" si="15"/>
        <v>32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43</v>
      </c>
      <c r="D84" s="144" t="str">
        <f t="shared" si="11"/>
        <v>Ostali prihodi za posebne namjene</v>
      </c>
      <c r="E84" s="149">
        <v>3224</v>
      </c>
      <c r="F84" s="144" t="str">
        <f t="shared" si="12"/>
        <v>Materijal i dijelovi za tekuće i investicijsko održavanje</v>
      </c>
      <c r="G84" s="183" t="s">
        <v>149</v>
      </c>
      <c r="H84" s="144" t="str">
        <f t="shared" si="13"/>
        <v>REDOVNA DJELATNOST SVEUČILIŠTA U ZAGREBU (IZ EVIDENCIJSKIH PRIHODA)</v>
      </c>
      <c r="I84" s="182">
        <v>20000</v>
      </c>
      <c r="J84" s="182">
        <v>20620</v>
      </c>
      <c r="K84" s="182">
        <v>21259.22</v>
      </c>
      <c r="M84" s="139" t="str">
        <f t="shared" si="14"/>
        <v>322</v>
      </c>
      <c r="N84" s="139" t="str">
        <f t="shared" si="15"/>
        <v>32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>08006</v>
      </c>
      <c r="B85" s="143" t="str">
        <f>IF(C85="","",VLOOKUP('Opći dio'!$C$3,'Opći dio'!$L$6:$U$137,9,FALSE))</f>
        <v>Sveučilišta i veleučilišta u Republici Hrvatskoj</v>
      </c>
      <c r="C85" s="149">
        <v>43</v>
      </c>
      <c r="D85" s="144" t="str">
        <f t="shared" si="11"/>
        <v>Ostali prihodi za posebne namjene</v>
      </c>
      <c r="E85" s="149">
        <v>3225</v>
      </c>
      <c r="F85" s="144" t="str">
        <f t="shared" si="12"/>
        <v>Sitni inventar i auto gume</v>
      </c>
      <c r="G85" s="183" t="s">
        <v>149</v>
      </c>
      <c r="H85" s="144" t="str">
        <f t="shared" si="13"/>
        <v>REDOVNA DJELATNOST SVEUČILIŠTA U ZAGREBU (IZ EVIDENCIJSKIH PRIHODA)</v>
      </c>
      <c r="I85" s="182">
        <v>38000</v>
      </c>
      <c r="J85" s="182">
        <v>39178</v>
      </c>
      <c r="K85" s="182">
        <v>40392.517999999996</v>
      </c>
      <c r="M85" s="139" t="str">
        <f t="shared" si="14"/>
        <v>322</v>
      </c>
      <c r="N85" s="139" t="str">
        <f t="shared" si="15"/>
        <v>32</v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43</v>
      </c>
      <c r="D86" s="144" t="str">
        <f t="shared" si="11"/>
        <v>Ostali prihodi za posebne namjene</v>
      </c>
      <c r="E86" s="149">
        <v>3227</v>
      </c>
      <c r="F86" s="144" t="str">
        <f t="shared" si="12"/>
        <v>Službena, radna i zaštitna odjeća i obuća</v>
      </c>
      <c r="G86" s="183" t="s">
        <v>149</v>
      </c>
      <c r="H86" s="144" t="str">
        <f t="shared" si="13"/>
        <v>REDOVNA DJELATNOST SVEUČILIŠTA U ZAGREBU (IZ EVIDENCIJSKIH PRIHODA)</v>
      </c>
      <c r="I86" s="182">
        <v>20000</v>
      </c>
      <c r="J86" s="182">
        <v>20620</v>
      </c>
      <c r="K86" s="182">
        <v>21259.22</v>
      </c>
      <c r="M86" s="139" t="str">
        <f t="shared" si="14"/>
        <v>322</v>
      </c>
      <c r="N86" s="139" t="str">
        <f t="shared" si="15"/>
        <v>32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43</v>
      </c>
      <c r="D87" s="144" t="str">
        <f t="shared" si="11"/>
        <v>Ostali prihodi za posebne namjene</v>
      </c>
      <c r="E87" s="149">
        <v>3231</v>
      </c>
      <c r="F87" s="144" t="str">
        <f t="shared" si="12"/>
        <v>Usluge telefona, pošte i prijevoza</v>
      </c>
      <c r="G87" s="183" t="s">
        <v>149</v>
      </c>
      <c r="H87" s="144" t="str">
        <f t="shared" si="13"/>
        <v>REDOVNA DJELATNOST SVEUČILIŠTA U ZAGREBU (IZ EVIDENCIJSKIH PRIHODA)</v>
      </c>
      <c r="I87" s="182">
        <v>80000</v>
      </c>
      <c r="J87" s="182">
        <v>82480</v>
      </c>
      <c r="K87" s="182">
        <v>85036.88</v>
      </c>
      <c r="M87" s="139" t="str">
        <f t="shared" si="14"/>
        <v>323</v>
      </c>
      <c r="N87" s="139" t="str">
        <f t="shared" si="15"/>
        <v>32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43</v>
      </c>
      <c r="D88" s="144" t="str">
        <f t="shared" si="11"/>
        <v>Ostali prihodi za posebne namjene</v>
      </c>
      <c r="E88" s="149">
        <v>3232</v>
      </c>
      <c r="F88" s="144" t="str">
        <f t="shared" si="12"/>
        <v>Usluge tekućeg i investicijskog održavanja</v>
      </c>
      <c r="G88" s="183" t="s">
        <v>149</v>
      </c>
      <c r="H88" s="144" t="str">
        <f t="shared" si="13"/>
        <v>REDOVNA DJELATNOST SVEUČILIŠTA U ZAGREBU (IZ EVIDENCIJSKIH PRIHODA)</v>
      </c>
      <c r="I88" s="182">
        <v>700000</v>
      </c>
      <c r="J88" s="182">
        <v>721700</v>
      </c>
      <c r="K88" s="182">
        <v>744072.7</v>
      </c>
      <c r="M88" s="139" t="str">
        <f t="shared" si="14"/>
        <v>323</v>
      </c>
      <c r="N88" s="139" t="str">
        <f t="shared" si="15"/>
        <v>32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08006</v>
      </c>
      <c r="B89" s="143" t="str">
        <f>IF(C89="","",VLOOKUP('Opći dio'!$C$3,'Opći dio'!$L$6:$U$137,9,FALSE))</f>
        <v>Sveučilišta i veleučilišta u Republici Hrvatskoj</v>
      </c>
      <c r="C89" s="149">
        <v>43</v>
      </c>
      <c r="D89" s="144" t="str">
        <f t="shared" si="11"/>
        <v>Ostali prihodi za posebne namjene</v>
      </c>
      <c r="E89" s="149">
        <v>3233</v>
      </c>
      <c r="F89" s="144" t="str">
        <f t="shared" si="12"/>
        <v>Usluge promidžbe i informiranja</v>
      </c>
      <c r="G89" s="183" t="s">
        <v>149</v>
      </c>
      <c r="H89" s="144" t="str">
        <f t="shared" si="13"/>
        <v>REDOVNA DJELATNOST SVEUČILIŠTA U ZAGREBU (IZ EVIDENCIJSKIH PRIHODA)</v>
      </c>
      <c r="I89" s="182">
        <v>68000</v>
      </c>
      <c r="J89" s="182">
        <v>70108</v>
      </c>
      <c r="K89" s="182">
        <v>72281.347999999998</v>
      </c>
      <c r="M89" s="139" t="str">
        <f t="shared" si="14"/>
        <v>323</v>
      </c>
      <c r="N89" s="139" t="str">
        <f t="shared" si="15"/>
        <v>32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08006</v>
      </c>
      <c r="B90" s="143" t="str">
        <f>IF(C90="","",VLOOKUP('Opći dio'!$C$3,'Opći dio'!$L$6:$U$137,9,FALSE))</f>
        <v>Sveučilišta i veleučilišta u Republici Hrvatskoj</v>
      </c>
      <c r="C90" s="149">
        <v>43</v>
      </c>
      <c r="D90" s="144" t="str">
        <f t="shared" si="11"/>
        <v>Ostali prihodi za posebne namjene</v>
      </c>
      <c r="E90" s="149">
        <v>3234</v>
      </c>
      <c r="F90" s="144" t="str">
        <f t="shared" si="12"/>
        <v>Komunalne usluge</v>
      </c>
      <c r="G90" s="183" t="s">
        <v>149</v>
      </c>
      <c r="H90" s="144" t="str">
        <f t="shared" si="13"/>
        <v>REDOVNA DJELATNOST SVEUČILIŠTA U ZAGREBU (IZ EVIDENCIJSKIH PRIHODA)</v>
      </c>
      <c r="I90" s="182">
        <v>86000</v>
      </c>
      <c r="J90" s="182">
        <v>88666</v>
      </c>
      <c r="K90" s="182">
        <v>91414.645999999993</v>
      </c>
      <c r="M90" s="139" t="str">
        <f t="shared" si="14"/>
        <v>323</v>
      </c>
      <c r="N90" s="139" t="str">
        <f t="shared" si="15"/>
        <v>32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08006</v>
      </c>
      <c r="B91" s="143" t="str">
        <f>IF(C91="","",VLOOKUP('Opći dio'!$C$3,'Opći dio'!$L$6:$U$137,9,FALSE))</f>
        <v>Sveučilišta i veleučilišta u Republici Hrvatskoj</v>
      </c>
      <c r="C91" s="149">
        <v>43</v>
      </c>
      <c r="D91" s="144" t="str">
        <f t="shared" si="11"/>
        <v>Ostali prihodi za posebne namjene</v>
      </c>
      <c r="E91" s="149">
        <v>3235</v>
      </c>
      <c r="F91" s="144" t="str">
        <f t="shared" si="12"/>
        <v>Zakupnine i najamnine</v>
      </c>
      <c r="G91" s="183" t="s">
        <v>149</v>
      </c>
      <c r="H91" s="144" t="str">
        <f t="shared" si="13"/>
        <v>REDOVNA DJELATNOST SVEUČILIŠTA U ZAGREBU (IZ EVIDENCIJSKIH PRIHODA)</v>
      </c>
      <c r="I91" s="182">
        <v>26000</v>
      </c>
      <c r="J91" s="182">
        <v>26806</v>
      </c>
      <c r="K91" s="182">
        <v>27636.986000000001</v>
      </c>
      <c r="M91" s="139" t="str">
        <f t="shared" si="14"/>
        <v>323</v>
      </c>
      <c r="N91" s="139" t="str">
        <f t="shared" si="15"/>
        <v>32</v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08006</v>
      </c>
      <c r="B92" s="143" t="str">
        <f>IF(C92="","",VLOOKUP('Opći dio'!$C$3,'Opći dio'!$L$6:$U$137,9,FALSE))</f>
        <v>Sveučilišta i veleučilišta u Republici Hrvatskoj</v>
      </c>
      <c r="C92" s="149">
        <v>43</v>
      </c>
      <c r="D92" s="144" t="str">
        <f t="shared" si="11"/>
        <v>Ostali prihodi za posebne namjene</v>
      </c>
      <c r="E92" s="149">
        <v>3236</v>
      </c>
      <c r="F92" s="144" t="str">
        <f t="shared" si="12"/>
        <v>Zdravstvene i veterinarske usluge</v>
      </c>
      <c r="G92" s="183" t="s">
        <v>149</v>
      </c>
      <c r="H92" s="144" t="str">
        <f t="shared" si="13"/>
        <v>REDOVNA DJELATNOST SVEUČILIŠTA U ZAGREBU (IZ EVIDENCIJSKIH PRIHODA)</v>
      </c>
      <c r="I92" s="182">
        <v>25000</v>
      </c>
      <c r="J92" s="182">
        <v>25775</v>
      </c>
      <c r="K92" s="182">
        <v>26574.025000000001</v>
      </c>
      <c r="M92" s="139" t="str">
        <f t="shared" si="14"/>
        <v>323</v>
      </c>
      <c r="N92" s="139" t="str">
        <f t="shared" si="15"/>
        <v>32</v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08006</v>
      </c>
      <c r="B93" s="143" t="str">
        <f>IF(C93="","",VLOOKUP('Opći dio'!$C$3,'Opći dio'!$L$6:$U$137,9,FALSE))</f>
        <v>Sveučilišta i veleučilišta u Republici Hrvatskoj</v>
      </c>
      <c r="C93" s="149">
        <v>43</v>
      </c>
      <c r="D93" s="144" t="str">
        <f t="shared" si="11"/>
        <v>Ostali prihodi za posebne namjene</v>
      </c>
      <c r="E93" s="149">
        <v>3237</v>
      </c>
      <c r="F93" s="144" t="str">
        <f t="shared" si="12"/>
        <v>Intelektualne i osobne usluge</v>
      </c>
      <c r="G93" s="183" t="s">
        <v>149</v>
      </c>
      <c r="H93" s="144" t="str">
        <f t="shared" si="13"/>
        <v>REDOVNA DJELATNOST SVEUČILIŠTA U ZAGREBU (IZ EVIDENCIJSKIH PRIHODA)</v>
      </c>
      <c r="I93" s="182">
        <v>700000</v>
      </c>
      <c r="J93" s="182">
        <v>721700</v>
      </c>
      <c r="K93" s="182">
        <v>744072.7</v>
      </c>
      <c r="M93" s="139" t="str">
        <f t="shared" si="14"/>
        <v>323</v>
      </c>
      <c r="N93" s="139" t="str">
        <f t="shared" si="15"/>
        <v>32</v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>08006</v>
      </c>
      <c r="B94" s="143" t="str">
        <f>IF(C94="","",VLOOKUP('Opći dio'!$C$3,'Opći dio'!$L$6:$U$137,9,FALSE))</f>
        <v>Sveučilišta i veleučilišta u Republici Hrvatskoj</v>
      </c>
      <c r="C94" s="149">
        <v>43</v>
      </c>
      <c r="D94" s="144" t="str">
        <f t="shared" si="11"/>
        <v>Ostali prihodi za posebne namjene</v>
      </c>
      <c r="E94" s="149">
        <v>3238</v>
      </c>
      <c r="F94" s="144" t="str">
        <f t="shared" si="12"/>
        <v>Računalne usluge</v>
      </c>
      <c r="G94" s="183" t="s">
        <v>149</v>
      </c>
      <c r="H94" s="144" t="str">
        <f t="shared" si="13"/>
        <v>REDOVNA DJELATNOST SVEUČILIŠTA U ZAGREBU (IZ EVIDENCIJSKIH PRIHODA)</v>
      </c>
      <c r="I94" s="182">
        <v>71000</v>
      </c>
      <c r="J94" s="182">
        <v>73201</v>
      </c>
      <c r="K94" s="182">
        <v>75470.231</v>
      </c>
      <c r="M94" s="139" t="str">
        <f t="shared" si="14"/>
        <v>323</v>
      </c>
      <c r="N94" s="139" t="str">
        <f t="shared" si="15"/>
        <v>32</v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>08006</v>
      </c>
      <c r="B95" s="143" t="str">
        <f>IF(C95="","",VLOOKUP('Opći dio'!$C$3,'Opći dio'!$L$6:$U$137,9,FALSE))</f>
        <v>Sveučilišta i veleučilišta u Republici Hrvatskoj</v>
      </c>
      <c r="C95" s="149">
        <v>43</v>
      </c>
      <c r="D95" s="144" t="str">
        <f t="shared" si="11"/>
        <v>Ostali prihodi za posebne namjene</v>
      </c>
      <c r="E95" s="149">
        <v>3239</v>
      </c>
      <c r="F95" s="144" t="str">
        <f t="shared" si="12"/>
        <v>Ostale usluge</v>
      </c>
      <c r="G95" s="183" t="s">
        <v>149</v>
      </c>
      <c r="H95" s="144" t="str">
        <f t="shared" si="13"/>
        <v>REDOVNA DJELATNOST SVEUČILIŠTA U ZAGREBU (IZ EVIDENCIJSKIH PRIHODA)</v>
      </c>
      <c r="I95" s="182">
        <v>274000</v>
      </c>
      <c r="J95" s="182">
        <v>282494</v>
      </c>
      <c r="K95" s="182">
        <v>291251.31400000001</v>
      </c>
      <c r="M95" s="139" t="str">
        <f t="shared" si="14"/>
        <v>323</v>
      </c>
      <c r="N95" s="139" t="str">
        <f t="shared" si="15"/>
        <v>32</v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>08006</v>
      </c>
      <c r="B96" s="143" t="str">
        <f>IF(C96="","",VLOOKUP('Opći dio'!$C$3,'Opći dio'!$L$6:$U$137,9,FALSE))</f>
        <v>Sveučilišta i veleučilišta u Republici Hrvatskoj</v>
      </c>
      <c r="C96" s="149">
        <v>43</v>
      </c>
      <c r="D96" s="144" t="str">
        <f t="shared" si="11"/>
        <v>Ostali prihodi za posebne namjene</v>
      </c>
      <c r="E96" s="149">
        <v>3241</v>
      </c>
      <c r="F96" s="144" t="str">
        <f t="shared" si="12"/>
        <v>Naknade troškova osobama izvan radnog odnosa</v>
      </c>
      <c r="G96" s="183" t="s">
        <v>149</v>
      </c>
      <c r="H96" s="144" t="str">
        <f t="shared" si="13"/>
        <v>REDOVNA DJELATNOST SVEUČILIŠTA U ZAGREBU (IZ EVIDENCIJSKIH PRIHODA)</v>
      </c>
      <c r="I96" s="182">
        <v>78660</v>
      </c>
      <c r="J96" s="182">
        <v>81098.460000000006</v>
      </c>
      <c r="K96" s="182">
        <v>83612.512260000003</v>
      </c>
      <c r="M96" s="139" t="str">
        <f t="shared" si="14"/>
        <v>324</v>
      </c>
      <c r="N96" s="139" t="str">
        <f t="shared" si="15"/>
        <v>32</v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>08006</v>
      </c>
      <c r="B97" s="143" t="str">
        <f>IF(C97="","",VLOOKUP('Opći dio'!$C$3,'Opći dio'!$L$6:$U$137,9,FALSE))</f>
        <v>Sveučilišta i veleučilišta u Republici Hrvatskoj</v>
      </c>
      <c r="C97" s="149">
        <v>43</v>
      </c>
      <c r="D97" s="144" t="str">
        <f t="shared" si="11"/>
        <v>Ostali prihodi za posebne namjene</v>
      </c>
      <c r="E97" s="149">
        <v>3292</v>
      </c>
      <c r="F97" s="144" t="str">
        <f t="shared" si="12"/>
        <v>Premije osiguranja</v>
      </c>
      <c r="G97" s="183" t="s">
        <v>149</v>
      </c>
      <c r="H97" s="144" t="str">
        <f t="shared" si="13"/>
        <v>REDOVNA DJELATNOST SVEUČILIŠTA U ZAGREBU (IZ EVIDENCIJSKIH PRIHODA)</v>
      </c>
      <c r="I97" s="182">
        <v>40000</v>
      </c>
      <c r="J97" s="182">
        <v>41240</v>
      </c>
      <c r="K97" s="182">
        <v>42518.44</v>
      </c>
      <c r="M97" s="139" t="str">
        <f t="shared" si="14"/>
        <v>329</v>
      </c>
      <c r="N97" s="139" t="str">
        <f t="shared" si="15"/>
        <v>32</v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>08006</v>
      </c>
      <c r="B98" s="143" t="str">
        <f>IF(C98="","",VLOOKUP('Opći dio'!$C$3,'Opći dio'!$L$6:$U$137,9,FALSE))</f>
        <v>Sveučilišta i veleučilišta u Republici Hrvatskoj</v>
      </c>
      <c r="C98" s="149">
        <v>43</v>
      </c>
      <c r="D98" s="144" t="str">
        <f t="shared" si="11"/>
        <v>Ostali prihodi za posebne namjene</v>
      </c>
      <c r="E98" s="149">
        <v>3293</v>
      </c>
      <c r="F98" s="144" t="str">
        <f t="shared" si="12"/>
        <v>Reprezentacija</v>
      </c>
      <c r="G98" s="183" t="s">
        <v>149</v>
      </c>
      <c r="H98" s="144" t="str">
        <f t="shared" si="13"/>
        <v>REDOVNA DJELATNOST SVEUČILIŠTA U ZAGREBU (IZ EVIDENCIJSKIH PRIHODA)</v>
      </c>
      <c r="I98" s="182">
        <v>124580</v>
      </c>
      <c r="J98" s="182">
        <v>128441.98</v>
      </c>
      <c r="K98" s="182">
        <v>132423.68137999999</v>
      </c>
      <c r="M98" s="139" t="str">
        <f t="shared" si="14"/>
        <v>329</v>
      </c>
      <c r="N98" s="139" t="str">
        <f t="shared" si="15"/>
        <v>32</v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>08006</v>
      </c>
      <c r="B99" s="143" t="str">
        <f>IF(C99="","",VLOOKUP('Opći dio'!$C$3,'Opći dio'!$L$6:$U$137,9,FALSE))</f>
        <v>Sveučilišta i veleučilišta u Republici Hrvatskoj</v>
      </c>
      <c r="C99" s="149">
        <v>43</v>
      </c>
      <c r="D99" s="144" t="str">
        <f t="shared" si="11"/>
        <v>Ostali prihodi za posebne namjene</v>
      </c>
      <c r="E99" s="149">
        <v>3295</v>
      </c>
      <c r="F99" s="144" t="str">
        <f t="shared" si="12"/>
        <v>Pristojbe i naknade</v>
      </c>
      <c r="G99" s="183" t="s">
        <v>149</v>
      </c>
      <c r="H99" s="144" t="str">
        <f t="shared" si="13"/>
        <v>REDOVNA DJELATNOST SVEUČILIŠTA U ZAGREBU (IZ EVIDENCIJSKIH PRIHODA)</v>
      </c>
      <c r="I99" s="182">
        <v>20000</v>
      </c>
      <c r="J99" s="182">
        <v>20620</v>
      </c>
      <c r="K99" s="182">
        <v>21259.22</v>
      </c>
      <c r="M99" s="139" t="str">
        <f t="shared" si="14"/>
        <v>329</v>
      </c>
      <c r="N99" s="139" t="str">
        <f t="shared" si="15"/>
        <v>32</v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>08006</v>
      </c>
      <c r="B100" s="143" t="str">
        <f>IF(C100="","",VLOOKUP('Opći dio'!$C$3,'Opći dio'!$L$6:$U$137,9,FALSE))</f>
        <v>Sveučilišta i veleučilišta u Republici Hrvatskoj</v>
      </c>
      <c r="C100" s="149">
        <v>43</v>
      </c>
      <c r="D100" s="144" t="str">
        <f t="shared" si="11"/>
        <v>Ostali prihodi za posebne namjene</v>
      </c>
      <c r="E100" s="149">
        <v>3299</v>
      </c>
      <c r="F100" s="144" t="str">
        <f t="shared" si="12"/>
        <v>Ostali nespomenuti rashodi poslovanja</v>
      </c>
      <c r="G100" s="183" t="s">
        <v>149</v>
      </c>
      <c r="H100" s="144" t="str">
        <f t="shared" si="13"/>
        <v>REDOVNA DJELATNOST SVEUČILIŠTA U ZAGREBU (IZ EVIDENCIJSKIH PRIHODA)</v>
      </c>
      <c r="I100" s="182">
        <v>83320</v>
      </c>
      <c r="J100" s="182">
        <v>85902.92</v>
      </c>
      <c r="K100" s="182">
        <v>88565.910520000005</v>
      </c>
      <c r="M100" s="139" t="str">
        <f t="shared" si="14"/>
        <v>329</v>
      </c>
      <c r="N100" s="139" t="str">
        <f t="shared" si="15"/>
        <v>32</v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>08006</v>
      </c>
      <c r="B101" s="143" t="str">
        <f>IF(C101="","",VLOOKUP('Opći dio'!$C$3,'Opći dio'!$L$6:$U$137,9,FALSE))</f>
        <v>Sveučilišta i veleučilišta u Republici Hrvatskoj</v>
      </c>
      <c r="C101" s="149">
        <v>43</v>
      </c>
      <c r="D101" s="144" t="str">
        <f t="shared" si="11"/>
        <v>Ostali prihodi za posebne namjene</v>
      </c>
      <c r="E101" s="149">
        <v>3431</v>
      </c>
      <c r="F101" s="144" t="str">
        <f t="shared" si="12"/>
        <v>Bankarske usluge i usluge platnog prometa</v>
      </c>
      <c r="G101" s="183" t="s">
        <v>149</v>
      </c>
      <c r="H101" s="144" t="str">
        <f t="shared" si="13"/>
        <v>REDOVNA DJELATNOST SVEUČILIŠTA U ZAGREBU (IZ EVIDENCIJSKIH PRIHODA)</v>
      </c>
      <c r="I101" s="182">
        <v>16000</v>
      </c>
      <c r="J101" s="182">
        <v>16496</v>
      </c>
      <c r="K101" s="182">
        <v>17007.376</v>
      </c>
      <c r="M101" s="139" t="str">
        <f t="shared" si="14"/>
        <v>343</v>
      </c>
      <c r="N101" s="139" t="str">
        <f t="shared" si="15"/>
        <v>34</v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>08006</v>
      </c>
      <c r="B102" s="143" t="str">
        <f>IF(C102="","",VLOOKUP('Opći dio'!$C$3,'Opći dio'!$L$6:$U$137,9,FALSE))</f>
        <v>Sveučilišta i veleučilišta u Republici Hrvatskoj</v>
      </c>
      <c r="C102" s="149">
        <v>43</v>
      </c>
      <c r="D102" s="144" t="str">
        <f t="shared" si="11"/>
        <v>Ostali prihodi za posebne namjene</v>
      </c>
      <c r="E102" s="149">
        <v>3432</v>
      </c>
      <c r="F102" s="144" t="str">
        <f t="shared" si="12"/>
        <v>Negativne tečajne razlike i razlike zbog primjene valutne kl</v>
      </c>
      <c r="G102" s="183" t="s">
        <v>149</v>
      </c>
      <c r="H102" s="144" t="str">
        <f t="shared" si="13"/>
        <v>REDOVNA DJELATNOST SVEUČILIŠTA U ZAGREBU (IZ EVIDENCIJSKIH PRIHODA)</v>
      </c>
      <c r="I102" s="182">
        <v>400</v>
      </c>
      <c r="J102" s="182">
        <v>412.4</v>
      </c>
      <c r="K102" s="182">
        <v>425.18439999999998</v>
      </c>
      <c r="M102" s="139" t="str">
        <f t="shared" si="14"/>
        <v>343</v>
      </c>
      <c r="N102" s="139" t="str">
        <f t="shared" si="15"/>
        <v>34</v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>08006</v>
      </c>
      <c r="B103" s="143" t="str">
        <f>IF(C103="","",VLOOKUP('Opći dio'!$C$3,'Opći dio'!$L$6:$U$137,9,FALSE))</f>
        <v>Sveučilišta i veleučilišta u Republici Hrvatskoj</v>
      </c>
      <c r="C103" s="149">
        <v>43</v>
      </c>
      <c r="D103" s="144" t="str">
        <f t="shared" si="11"/>
        <v>Ostali prihodi za posebne namjene</v>
      </c>
      <c r="E103" s="149">
        <v>3433</v>
      </c>
      <c r="F103" s="144" t="str">
        <f t="shared" si="12"/>
        <v>Zatezne kamate</v>
      </c>
      <c r="G103" s="183" t="s">
        <v>149</v>
      </c>
      <c r="H103" s="144" t="str">
        <f t="shared" si="13"/>
        <v>REDOVNA DJELATNOST SVEUČILIŠTA U ZAGREBU (IZ EVIDENCIJSKIH PRIHODA)</v>
      </c>
      <c r="I103" s="182">
        <v>50000</v>
      </c>
      <c r="J103" s="182">
        <v>51550</v>
      </c>
      <c r="K103" s="182">
        <v>53148.05</v>
      </c>
      <c r="M103" s="139" t="str">
        <f t="shared" si="14"/>
        <v>343</v>
      </c>
      <c r="N103" s="139" t="str">
        <f t="shared" si="15"/>
        <v>34</v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>08006</v>
      </c>
      <c r="B104" s="143" t="str">
        <f>IF(C104="","",VLOOKUP('Opći dio'!$C$3,'Opći dio'!$L$6:$U$137,9,FALSE))</f>
        <v>Sveučilišta i veleučilišta u Republici Hrvatskoj</v>
      </c>
      <c r="C104" s="149">
        <v>43</v>
      </c>
      <c r="D104" s="144" t="str">
        <f t="shared" si="11"/>
        <v>Ostali prihodi za posebne namjene</v>
      </c>
      <c r="E104" s="149">
        <v>3434</v>
      </c>
      <c r="F104" s="144" t="str">
        <f t="shared" si="12"/>
        <v>Ostali nespomenuti financijski rashodi</v>
      </c>
      <c r="G104" s="183" t="s">
        <v>149</v>
      </c>
      <c r="H104" s="144" t="str">
        <f t="shared" si="13"/>
        <v>REDOVNA DJELATNOST SVEUČILIŠTA U ZAGREBU (IZ EVIDENCIJSKIH PRIHODA)</v>
      </c>
      <c r="I104" s="182">
        <v>34600</v>
      </c>
      <c r="J104" s="182">
        <v>35672.6</v>
      </c>
      <c r="K104" s="182">
        <v>36778.450599999996</v>
      </c>
      <c r="M104" s="139" t="str">
        <f t="shared" si="14"/>
        <v>343</v>
      </c>
      <c r="N104" s="139" t="str">
        <f t="shared" si="15"/>
        <v>34</v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>08006</v>
      </c>
      <c r="B105" s="143" t="str">
        <f>IF(C105="","",VLOOKUP('Opći dio'!$C$3,'Opći dio'!$L$6:$U$137,9,FALSE))</f>
        <v>Sveučilišta i veleučilišta u Republici Hrvatskoj</v>
      </c>
      <c r="C105" s="149">
        <v>43</v>
      </c>
      <c r="D105" s="144" t="str">
        <f t="shared" si="11"/>
        <v>Ostali prihodi za posebne namjene</v>
      </c>
      <c r="E105" s="149">
        <v>3721</v>
      </c>
      <c r="F105" s="144" t="str">
        <f t="shared" si="12"/>
        <v>Naknade građanima i kućanstvima u novcu</v>
      </c>
      <c r="G105" s="183" t="s">
        <v>149</v>
      </c>
      <c r="H105" s="144" t="str">
        <f t="shared" si="13"/>
        <v>REDOVNA DJELATNOST SVEUČILIŠTA U ZAGREBU (IZ EVIDENCIJSKIH PRIHODA)</v>
      </c>
      <c r="I105" s="182">
        <v>54940</v>
      </c>
      <c r="J105" s="182">
        <v>56643.14</v>
      </c>
      <c r="K105" s="182">
        <v>58399.077339999996</v>
      </c>
      <c r="M105" s="139" t="str">
        <f t="shared" si="14"/>
        <v>372</v>
      </c>
      <c r="N105" s="139" t="str">
        <f t="shared" si="15"/>
        <v>37</v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>08006</v>
      </c>
      <c r="B106" s="143" t="str">
        <f>IF(C106="","",VLOOKUP('Opći dio'!$C$3,'Opći dio'!$L$6:$U$137,9,FALSE))</f>
        <v>Sveučilišta i veleučilišta u Republici Hrvatskoj</v>
      </c>
      <c r="C106" s="149">
        <v>43</v>
      </c>
      <c r="D106" s="144" t="str">
        <f t="shared" si="11"/>
        <v>Ostali prihodi za posebne namjene</v>
      </c>
      <c r="E106" s="149">
        <v>4221</v>
      </c>
      <c r="F106" s="144" t="str">
        <f t="shared" si="12"/>
        <v>Uredska oprema i namještaj</v>
      </c>
      <c r="G106" s="183" t="s">
        <v>149</v>
      </c>
      <c r="H106" s="144" t="str">
        <f t="shared" si="13"/>
        <v>REDOVNA DJELATNOST SVEUČILIŠTA U ZAGREBU (IZ EVIDENCIJSKIH PRIHODA)</v>
      </c>
      <c r="I106" s="182">
        <v>140000</v>
      </c>
      <c r="J106" s="182">
        <v>144340</v>
      </c>
      <c r="K106" s="182">
        <v>148814.54</v>
      </c>
      <c r="M106" s="139" t="str">
        <f t="shared" si="14"/>
        <v>422</v>
      </c>
      <c r="N106" s="139" t="str">
        <f t="shared" si="15"/>
        <v>42</v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>08006</v>
      </c>
      <c r="B107" s="143" t="str">
        <f>IF(C107="","",VLOOKUP('Opći dio'!$C$3,'Opći dio'!$L$6:$U$137,9,FALSE))</f>
        <v>Sveučilišta i veleučilišta u Republici Hrvatskoj</v>
      </c>
      <c r="C107" s="149">
        <v>43</v>
      </c>
      <c r="D107" s="144" t="str">
        <f t="shared" si="11"/>
        <v>Ostali prihodi za posebne namjene</v>
      </c>
      <c r="E107" s="149">
        <v>4222</v>
      </c>
      <c r="F107" s="144" t="str">
        <f t="shared" si="12"/>
        <v>Komunikacijska oprema</v>
      </c>
      <c r="G107" s="183" t="s">
        <v>149</v>
      </c>
      <c r="H107" s="144" t="str">
        <f t="shared" si="13"/>
        <v>REDOVNA DJELATNOST SVEUČILIŠTA U ZAGREBU (IZ EVIDENCIJSKIH PRIHODA)</v>
      </c>
      <c r="I107" s="182">
        <v>30000</v>
      </c>
      <c r="J107" s="182">
        <v>30930</v>
      </c>
      <c r="K107" s="182">
        <v>31888.83</v>
      </c>
      <c r="M107" s="139" t="str">
        <f t="shared" si="14"/>
        <v>422</v>
      </c>
      <c r="N107" s="139" t="str">
        <f t="shared" si="15"/>
        <v>42</v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>08006</v>
      </c>
      <c r="B108" s="143" t="str">
        <f>IF(C108="","",VLOOKUP('Opći dio'!$C$3,'Opći dio'!$L$6:$U$137,9,FALSE))</f>
        <v>Sveučilišta i veleučilišta u Republici Hrvatskoj</v>
      </c>
      <c r="C108" s="149">
        <v>43</v>
      </c>
      <c r="D108" s="144" t="str">
        <f t="shared" si="11"/>
        <v>Ostali prihodi za posebne namjene</v>
      </c>
      <c r="E108" s="149">
        <v>4223</v>
      </c>
      <c r="F108" s="144" t="str">
        <f t="shared" si="12"/>
        <v>Oprema za održavanje i zaštitu</v>
      </c>
      <c r="G108" s="183" t="s">
        <v>149</v>
      </c>
      <c r="H108" s="144" t="str">
        <f t="shared" si="13"/>
        <v>REDOVNA DJELATNOST SVEUČILIŠTA U ZAGREBU (IZ EVIDENCIJSKIH PRIHODA)</v>
      </c>
      <c r="I108" s="182">
        <v>25000</v>
      </c>
      <c r="J108" s="182">
        <v>25775</v>
      </c>
      <c r="K108" s="182">
        <v>26574.025000000001</v>
      </c>
      <c r="M108" s="139" t="str">
        <f t="shared" si="14"/>
        <v>422</v>
      </c>
      <c r="N108" s="139" t="str">
        <f t="shared" si="15"/>
        <v>42</v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>08006</v>
      </c>
      <c r="B109" s="143" t="str">
        <f>IF(C109="","",VLOOKUP('Opći dio'!$C$3,'Opći dio'!$L$6:$U$137,9,FALSE))</f>
        <v>Sveučilišta i veleučilišta u Republici Hrvatskoj</v>
      </c>
      <c r="C109" s="149">
        <v>43</v>
      </c>
      <c r="D109" s="144" t="str">
        <f t="shared" si="11"/>
        <v>Ostali prihodi za posebne namjene</v>
      </c>
      <c r="E109" s="149">
        <v>4225</v>
      </c>
      <c r="F109" s="144" t="str">
        <f t="shared" si="12"/>
        <v>Instrumenti, uređaji i strojevi</v>
      </c>
      <c r="G109" s="183" t="s">
        <v>149</v>
      </c>
      <c r="H109" s="144" t="str">
        <f t="shared" si="13"/>
        <v>REDOVNA DJELATNOST SVEUČILIŠTA U ZAGREBU (IZ EVIDENCIJSKIH PRIHODA)</v>
      </c>
      <c r="I109" s="182">
        <v>30000</v>
      </c>
      <c r="J109" s="182">
        <v>30930</v>
      </c>
      <c r="K109" s="182">
        <v>31888.83</v>
      </c>
      <c r="M109" s="139" t="str">
        <f t="shared" si="14"/>
        <v>422</v>
      </c>
      <c r="N109" s="139" t="str">
        <f t="shared" si="15"/>
        <v>42</v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>08006</v>
      </c>
      <c r="B110" s="143" t="str">
        <f>IF(C110="","",VLOOKUP('Opći dio'!$C$3,'Opći dio'!$L$6:$U$137,9,FALSE))</f>
        <v>Sveučilišta i veleučilišta u Republici Hrvatskoj</v>
      </c>
      <c r="C110" s="149">
        <v>43</v>
      </c>
      <c r="D110" s="144" t="str">
        <f t="shared" si="11"/>
        <v>Ostali prihodi za posebne namjene</v>
      </c>
      <c r="E110" s="149">
        <v>4226</v>
      </c>
      <c r="F110" s="144" t="str">
        <f t="shared" si="12"/>
        <v>Sportska i glazbena oprema</v>
      </c>
      <c r="G110" s="183" t="s">
        <v>149</v>
      </c>
      <c r="H110" s="144" t="str">
        <f t="shared" si="13"/>
        <v>REDOVNA DJELATNOST SVEUČILIŠTA U ZAGREBU (IZ EVIDENCIJSKIH PRIHODA)</v>
      </c>
      <c r="I110" s="182">
        <v>40000</v>
      </c>
      <c r="J110" s="182">
        <v>41240</v>
      </c>
      <c r="K110" s="182">
        <v>42518.44</v>
      </c>
      <c r="M110" s="139" t="str">
        <f t="shared" si="14"/>
        <v>422</v>
      </c>
      <c r="N110" s="139" t="str">
        <f t="shared" si="15"/>
        <v>42</v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>08006</v>
      </c>
      <c r="B111" s="143" t="str">
        <f>IF(C111="","",VLOOKUP('Opći dio'!$C$3,'Opći dio'!$L$6:$U$137,9,FALSE))</f>
        <v>Sveučilišta i veleučilišta u Republici Hrvatskoj</v>
      </c>
      <c r="C111" s="149">
        <v>43</v>
      </c>
      <c r="D111" s="144" t="str">
        <f t="shared" si="11"/>
        <v>Ostali prihodi za posebne namjene</v>
      </c>
      <c r="E111" s="149">
        <v>4227</v>
      </c>
      <c r="F111" s="144" t="str">
        <f t="shared" si="12"/>
        <v>Uređaji, strojevi i oprema za ostale namjene</v>
      </c>
      <c r="G111" s="183" t="s">
        <v>149</v>
      </c>
      <c r="H111" s="144" t="str">
        <f t="shared" si="13"/>
        <v>REDOVNA DJELATNOST SVEUČILIŠTA U ZAGREBU (IZ EVIDENCIJSKIH PRIHODA)</v>
      </c>
      <c r="I111" s="182">
        <v>40000</v>
      </c>
      <c r="J111" s="182">
        <v>41240</v>
      </c>
      <c r="K111" s="182">
        <v>42518.44</v>
      </c>
      <c r="M111" s="139" t="str">
        <f t="shared" si="14"/>
        <v>422</v>
      </c>
      <c r="N111" s="139" t="str">
        <f t="shared" si="15"/>
        <v>42</v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>08006</v>
      </c>
      <c r="B112" s="143" t="str">
        <f>IF(C112="","",VLOOKUP('Opći dio'!$C$3,'Opći dio'!$L$6:$U$137,9,FALSE))</f>
        <v>Sveučilišta i veleučilišta u Republici Hrvatskoj</v>
      </c>
      <c r="C112" s="149">
        <v>43</v>
      </c>
      <c r="D112" s="144" t="str">
        <f t="shared" si="11"/>
        <v>Ostali prihodi za posebne namjene</v>
      </c>
      <c r="E112" s="149">
        <v>4241</v>
      </c>
      <c r="F112" s="144" t="str">
        <f t="shared" si="12"/>
        <v>Knjige</v>
      </c>
      <c r="G112" s="183" t="s">
        <v>149</v>
      </c>
      <c r="H112" s="144" t="str">
        <f t="shared" si="13"/>
        <v>REDOVNA DJELATNOST SVEUČILIŠTA U ZAGREBU (IZ EVIDENCIJSKIH PRIHODA)</v>
      </c>
      <c r="I112" s="182">
        <v>110000</v>
      </c>
      <c r="J112" s="182">
        <v>113410</v>
      </c>
      <c r="K112" s="182">
        <v>116925.71</v>
      </c>
      <c r="M112" s="139" t="str">
        <f t="shared" si="14"/>
        <v>424</v>
      </c>
      <c r="N112" s="139" t="str">
        <f t="shared" si="15"/>
        <v>42</v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>08006</v>
      </c>
      <c r="B113" s="143" t="str">
        <f>IF(C113="","",VLOOKUP('Opći dio'!$C$3,'Opći dio'!$L$6:$U$137,9,FALSE))</f>
        <v>Sveučilišta i veleučilišta u Republici Hrvatskoj</v>
      </c>
      <c r="C113" s="149">
        <v>43</v>
      </c>
      <c r="D113" s="144" t="str">
        <f t="shared" si="11"/>
        <v>Ostali prihodi za posebne namjene</v>
      </c>
      <c r="E113" s="149">
        <v>4262</v>
      </c>
      <c r="F113" s="144" t="str">
        <f t="shared" si="12"/>
        <v>Ulaganja u računalne programe</v>
      </c>
      <c r="G113" s="183" t="s">
        <v>149</v>
      </c>
      <c r="H113" s="144" t="str">
        <f t="shared" si="13"/>
        <v>REDOVNA DJELATNOST SVEUČILIŠTA U ZAGREBU (IZ EVIDENCIJSKIH PRIHODA)</v>
      </c>
      <c r="I113" s="182">
        <v>40000</v>
      </c>
      <c r="J113" s="182">
        <v>41240</v>
      </c>
      <c r="K113" s="182">
        <v>42518.44</v>
      </c>
      <c r="M113" s="139" t="str">
        <f t="shared" si="14"/>
        <v>426</v>
      </c>
      <c r="N113" s="139" t="str">
        <f t="shared" si="15"/>
        <v>42</v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>08006</v>
      </c>
      <c r="B114" s="143" t="str">
        <f>IF(C114="","",VLOOKUP('Opći dio'!$C$3,'Opći dio'!$L$6:$U$137,9,FALSE))</f>
        <v>Sveučilišta i veleučilišta u Republici Hrvatskoj</v>
      </c>
      <c r="C114" s="149">
        <v>11</v>
      </c>
      <c r="D114" s="144" t="str">
        <f t="shared" si="11"/>
        <v>Opći prihodi i primici</v>
      </c>
      <c r="E114" s="149">
        <v>3111</v>
      </c>
      <c r="F114" s="144" t="str">
        <f t="shared" si="12"/>
        <v>Plaće za redovan rad</v>
      </c>
      <c r="G114" s="183" t="s">
        <v>775</v>
      </c>
      <c r="H114" s="144" t="str">
        <f t="shared" si="13"/>
        <v>PROGRAMSKO FINANCIRANJE JAVNIH VISOKIH UČILIŠTA</v>
      </c>
      <c r="I114" s="182">
        <v>460628</v>
      </c>
      <c r="J114" s="182">
        <v>460628</v>
      </c>
      <c r="K114" s="182">
        <v>460628</v>
      </c>
      <c r="M114" s="139" t="str">
        <f t="shared" si="14"/>
        <v>311</v>
      </c>
      <c r="N114" s="139" t="str">
        <f t="shared" si="15"/>
        <v>31</v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>08006</v>
      </c>
      <c r="B115" s="143" t="str">
        <f>IF(C115="","",VLOOKUP('Opći dio'!$C$3,'Opći dio'!$L$6:$U$137,9,FALSE))</f>
        <v>Sveučilišta i veleučilišta u Republici Hrvatskoj</v>
      </c>
      <c r="C115" s="149">
        <v>11</v>
      </c>
      <c r="D115" s="144" t="str">
        <f t="shared" si="11"/>
        <v>Opći prihodi i primici</v>
      </c>
      <c r="E115" s="149">
        <v>3132</v>
      </c>
      <c r="F115" s="144" t="str">
        <f t="shared" si="12"/>
        <v>Doprinosi za obvezno zdravstveno osiguranje</v>
      </c>
      <c r="G115" s="183" t="s">
        <v>775</v>
      </c>
      <c r="H115" s="144" t="str">
        <f t="shared" si="13"/>
        <v>PROGRAMSKO FINANCIRANJE JAVNIH VISOKIH UČILIŠTA</v>
      </c>
      <c r="I115" s="182">
        <v>76004</v>
      </c>
      <c r="J115" s="182">
        <v>76004</v>
      </c>
      <c r="K115" s="182">
        <v>76004</v>
      </c>
      <c r="M115" s="139" t="str">
        <f t="shared" si="14"/>
        <v>313</v>
      </c>
      <c r="N115" s="139" t="str">
        <f t="shared" si="15"/>
        <v>31</v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>08006</v>
      </c>
      <c r="B116" s="143" t="str">
        <f>IF(C116="","",VLOOKUP('Opći dio'!$C$3,'Opći dio'!$L$6:$U$137,9,FALSE))</f>
        <v>Sveučilišta i veleučilišta u Republici Hrvatskoj</v>
      </c>
      <c r="C116" s="149">
        <v>576</v>
      </c>
      <c r="D116" s="144" t="str">
        <f t="shared" si="11"/>
        <v>Fond solidarnosti Europske unije</v>
      </c>
      <c r="E116" s="149">
        <v>3237</v>
      </c>
      <c r="F116" s="144" t="str">
        <f t="shared" si="12"/>
        <v>Intelektualne i osobne usluge</v>
      </c>
      <c r="G116" s="183" t="s">
        <v>2220</v>
      </c>
      <c r="H116" s="144" t="str">
        <f t="shared" si="13"/>
        <v>OBNOVA INFRASTRUKTURE I OPREME U PODRUČJU OBRAZOVANJA OŠTEĆENE POTRESOM - NPOO</v>
      </c>
      <c r="I116" s="182">
        <f>3386094+686094+1121951</f>
        <v>5194139</v>
      </c>
      <c r="J116" s="182">
        <f>2353666+2353666+323529</f>
        <v>5030861</v>
      </c>
      <c r="K116" s="182">
        <v>0</v>
      </c>
      <c r="M116" s="139" t="str">
        <f t="shared" si="14"/>
        <v>323</v>
      </c>
      <c r="N116" s="139" t="str">
        <f t="shared" si="15"/>
        <v>32</v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>08006</v>
      </c>
      <c r="B117" s="143" t="str">
        <f>IF(C117="","",VLOOKUP('Opći dio'!$C$3,'Opći dio'!$L$6:$U$137,9,FALSE))</f>
        <v>Sveučilišta i veleučilišta u Republici Hrvatskoj</v>
      </c>
      <c r="C117" s="149">
        <v>576</v>
      </c>
      <c r="D117" s="144" t="str">
        <f t="shared" si="11"/>
        <v>Fond solidarnosti Europske unije</v>
      </c>
      <c r="E117" s="149">
        <v>3232</v>
      </c>
      <c r="F117" s="144" t="str">
        <f t="shared" si="12"/>
        <v>Usluge tekućeg i investicijskog održavanja</v>
      </c>
      <c r="G117" s="183" t="s">
        <v>2220</v>
      </c>
      <c r="H117" s="144" t="str">
        <f t="shared" si="13"/>
        <v>OBNOVA INFRASTRUKTURE I OPREME U PODRUČJU OBRAZOVANJA OŠTEĆENE POTRESOM - NPOO</v>
      </c>
      <c r="I117" s="182">
        <v>13371429</v>
      </c>
      <c r="J117" s="182">
        <f>40114286+40114285</f>
        <v>80228571</v>
      </c>
      <c r="K117" s="182">
        <v>0</v>
      </c>
      <c r="M117" s="139" t="str">
        <f t="shared" si="14"/>
        <v>323</v>
      </c>
      <c r="N117" s="139" t="str">
        <f t="shared" si="15"/>
        <v>32</v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>08006</v>
      </c>
      <c r="B118" s="143" t="str">
        <f>IF(C118="","",VLOOKUP('Opći dio'!$C$3,'Opći dio'!$L$6:$U$137,9,FALSE))</f>
        <v>Sveučilišta i veleučilišta u Republici Hrvatskoj</v>
      </c>
      <c r="C118" s="149">
        <v>576</v>
      </c>
      <c r="D118" s="144" t="str">
        <f t="shared" si="11"/>
        <v>Fond solidarnosti Europske unije</v>
      </c>
      <c r="E118" s="149">
        <v>3233</v>
      </c>
      <c r="F118" s="144" t="str">
        <f t="shared" si="12"/>
        <v>Usluge promidžbe i informiranja</v>
      </c>
      <c r="G118" s="183" t="s">
        <v>2220</v>
      </c>
      <c r="H118" s="144" t="str">
        <f t="shared" si="13"/>
        <v>OBNOVA INFRASTRUKTURE I OPREME U PODRUČJU OBRAZOVANJA OŠTEĆENE POTRESOM - NPOO</v>
      </c>
      <c r="I118" s="182">
        <f>15385+46154+46154</f>
        <v>107693</v>
      </c>
      <c r="J118" s="182">
        <f>46154+46153</f>
        <v>92307</v>
      </c>
      <c r="K118" s="182">
        <v>0</v>
      </c>
      <c r="M118" s="139" t="str">
        <f t="shared" si="14"/>
        <v>323</v>
      </c>
      <c r="N118" s="139" t="str">
        <f t="shared" si="15"/>
        <v>32</v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>08006</v>
      </c>
      <c r="B119" s="143" t="str">
        <f>IF(C119="","",VLOOKUP('Opći dio'!$C$3,'Opći dio'!$L$6:$U$137,9,FALSE))</f>
        <v>Sveučilišta i veleučilišta u Republici Hrvatskoj</v>
      </c>
      <c r="C119" s="149">
        <v>576</v>
      </c>
      <c r="D119" s="144" t="str">
        <f t="shared" si="11"/>
        <v>Fond solidarnosti Europske unije</v>
      </c>
      <c r="E119" s="149">
        <v>3235</v>
      </c>
      <c r="F119" s="144" t="str">
        <f t="shared" si="12"/>
        <v>Zakupnine i najamnine</v>
      </c>
      <c r="G119" s="183" t="s">
        <v>2220</v>
      </c>
      <c r="H119" s="144" t="str">
        <f t="shared" si="13"/>
        <v>OBNOVA INFRASTRUKTURE I OPREME U PODRUČJU OBRAZOVANJA OŠTEĆENE POTRESOM - NPOO</v>
      </c>
      <c r="I119" s="182">
        <f>571428</f>
        <v>571428</v>
      </c>
      <c r="J119" s="182">
        <f>1714286+1714286</f>
        <v>3428572</v>
      </c>
      <c r="K119" s="182">
        <v>0</v>
      </c>
      <c r="M119" s="139" t="str">
        <f t="shared" si="14"/>
        <v>323</v>
      </c>
      <c r="N119" s="139" t="str">
        <f t="shared" si="15"/>
        <v>32</v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>08006</v>
      </c>
      <c r="B120" s="143" t="str">
        <f>IF(C120="","",VLOOKUP('Opći dio'!$C$3,'Opći dio'!$L$6:$U$137,9,FALSE))</f>
        <v>Sveučilišta i veleučilišta u Republici Hrvatskoj</v>
      </c>
      <c r="C120" s="149">
        <v>576</v>
      </c>
      <c r="D120" s="144" t="str">
        <f t="shared" si="11"/>
        <v>Fond solidarnosti Europske unije</v>
      </c>
      <c r="E120" s="149">
        <v>3239</v>
      </c>
      <c r="F120" s="144" t="str">
        <f t="shared" si="12"/>
        <v>Ostale usluge</v>
      </c>
      <c r="G120" s="183" t="s">
        <v>2220</v>
      </c>
      <c r="H120" s="144" t="str">
        <f t="shared" si="13"/>
        <v>OBNOVA INFRASTRUKTURE I OPREME U PODRUČJU OBRAZOVANJA OŠTEĆENE POTRESOM - NPOO</v>
      </c>
      <c r="I120" s="182">
        <v>350000</v>
      </c>
      <c r="J120" s="182">
        <v>350000</v>
      </c>
      <c r="K120" s="182">
        <v>0</v>
      </c>
      <c r="M120" s="139" t="str">
        <f t="shared" si="14"/>
        <v>323</v>
      </c>
      <c r="N120" s="139" t="str">
        <f t="shared" si="15"/>
        <v>32</v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>08006</v>
      </c>
      <c r="B121" s="143" t="str">
        <f>IF(C121="","",VLOOKUP('Opći dio'!$C$3,'Opći dio'!$L$6:$U$137,9,FALSE))</f>
        <v>Sveučilišta i veleučilišta u Republici Hrvatskoj</v>
      </c>
      <c r="C121" s="149">
        <v>11</v>
      </c>
      <c r="D121" s="144" t="str">
        <f t="shared" si="11"/>
        <v>Opći prihodi i primici</v>
      </c>
      <c r="E121" s="149">
        <v>3111</v>
      </c>
      <c r="F121" s="144" t="str">
        <f t="shared" si="12"/>
        <v>Plaće za redovan rad</v>
      </c>
      <c r="G121" s="183" t="s">
        <v>2086</v>
      </c>
      <c r="H121" s="144" t="str">
        <f t="shared" si="13"/>
        <v>PRAVOMOĆNE SUDSKE PRESUDE</v>
      </c>
      <c r="I121" s="182">
        <v>858369.09871244628</v>
      </c>
      <c r="J121" s="182">
        <v>858369.09871244628</v>
      </c>
      <c r="K121" s="182">
        <v>0</v>
      </c>
      <c r="M121" s="139" t="str">
        <f t="shared" si="14"/>
        <v>311</v>
      </c>
      <c r="N121" s="139" t="str">
        <f t="shared" si="15"/>
        <v>31</v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>08006</v>
      </c>
      <c r="B122" s="143" t="str">
        <f>IF(C122="","",VLOOKUP('Opći dio'!$C$3,'Opći dio'!$L$6:$U$137,9,FALSE))</f>
        <v>Sveučilišta i veleučilišta u Republici Hrvatskoj</v>
      </c>
      <c r="C122" s="149">
        <v>11</v>
      </c>
      <c r="D122" s="144" t="str">
        <f t="shared" si="11"/>
        <v>Opći prihodi i primici</v>
      </c>
      <c r="E122" s="149">
        <v>3132</v>
      </c>
      <c r="F122" s="144" t="str">
        <f t="shared" si="12"/>
        <v>Doprinosi za obvezno zdravstveno osiguranje</v>
      </c>
      <c r="G122" s="183" t="s">
        <v>2086</v>
      </c>
      <c r="H122" s="144" t="str">
        <f t="shared" si="13"/>
        <v>PRAVOMOĆNE SUDSKE PRESUDE</v>
      </c>
      <c r="I122" s="182">
        <v>141631</v>
      </c>
      <c r="J122" s="182">
        <v>141631</v>
      </c>
      <c r="K122" s="182">
        <v>0</v>
      </c>
      <c r="M122" s="139" t="str">
        <f t="shared" si="14"/>
        <v>313</v>
      </c>
      <c r="N122" s="139" t="str">
        <f t="shared" si="15"/>
        <v>31</v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163" yWindow="628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10" activePane="bottomLeft" state="frozen"/>
      <selection pane="bottomLeft" activeCell="G11" sqref="G11"/>
    </sheetView>
  </sheetViews>
  <sheetFormatPr defaultColWidth="0" defaultRowHeight="14.4" zeroHeight="1"/>
  <cols>
    <col min="1" max="1" width="11.5546875" style="139" customWidth="1"/>
    <col min="2" max="2" width="32.109375" style="139" customWidth="1"/>
    <col min="3" max="3" width="11.33203125" style="139" customWidth="1"/>
    <col min="4" max="4" width="25.44140625" style="139" customWidth="1"/>
    <col min="5" max="5" width="16.44140625" style="139" customWidth="1"/>
    <col min="6" max="6" width="27.109375" style="139" customWidth="1"/>
    <col min="7" max="7" width="16.44140625" style="140" customWidth="1"/>
    <col min="8" max="8" width="15.6640625" style="140" customWidth="1"/>
    <col min="9" max="9" width="15.109375" style="140" customWidth="1"/>
    <col min="10" max="10" width="33.6640625" style="140" customWidth="1"/>
    <col min="11" max="12" width="9.5546875" style="140" customWidth="1"/>
    <col min="13" max="13" width="15.109375" style="140" customWidth="1"/>
    <col min="14" max="14" width="18.33203125" style="140" customWidth="1"/>
    <col min="15" max="15" width="9.109375" style="139" customWidth="1"/>
    <col min="16" max="18" width="9.109375" style="139" hidden="1" customWidth="1"/>
    <col min="19" max="19" width="46.5546875" style="139" hidden="1" customWidth="1"/>
    <col min="20" max="21" width="9.109375" style="139" hidden="1" customWidth="1"/>
    <col min="22" max="22" width="58.88671875" style="139" hidden="1" customWidth="1"/>
    <col min="23" max="26" width="9.109375" style="139" hidden="1" customWidth="1"/>
    <col min="27" max="27" width="14.6640625" style="139" hidden="1" customWidth="1"/>
    <col min="28" max="16384" width="9.10937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57.6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43</v>
      </c>
      <c r="B3" s="144" t="str">
        <f t="shared" ref="B3" si="0">IFERROR(VLOOKUP(A3,$R$6:$S$23,2,FALSE),"")</f>
        <v>Ostali prihodi za posebne namjene</v>
      </c>
      <c r="C3" s="149">
        <v>3721</v>
      </c>
      <c r="D3" s="144" t="str">
        <f>IFERROR(VLOOKUP(C3,$U$5:$W$129,2,FALSE),"")</f>
        <v>Naknade građanima i kućanstvima u novcu</v>
      </c>
      <c r="E3" s="183" t="s">
        <v>3291</v>
      </c>
      <c r="F3" s="144" t="str">
        <f>IFERROR(VLOOKUP(E3,$AA$6:$AB$1018,2,FALSE),"")</f>
        <v>HRZZ IP-2019-04 MORENEC</v>
      </c>
      <c r="G3" s="182">
        <v>20000</v>
      </c>
      <c r="H3" s="182">
        <v>20000</v>
      </c>
      <c r="I3" s="182">
        <v>0</v>
      </c>
      <c r="J3" s="198"/>
      <c r="K3" s="197"/>
      <c r="L3" s="197"/>
      <c r="M3" s="198"/>
      <c r="N3" s="198"/>
      <c r="P3" s="139" t="str">
        <f>LEFT(C3,3)</f>
        <v>372</v>
      </c>
      <c r="Q3" s="139" t="str">
        <f>LEFT(C3,2)</f>
        <v>37</v>
      </c>
    </row>
    <row r="4" spans="1:28">
      <c r="A4" s="149">
        <v>43</v>
      </c>
      <c r="B4" s="144" t="str">
        <f t="shared" ref="B4:B67" si="1">IFERROR(VLOOKUP(A4,$R$6:$S$23,2,FALSE),"")</f>
        <v>Ostali prihodi za posebne namjene</v>
      </c>
      <c r="C4" s="149">
        <v>3241</v>
      </c>
      <c r="D4" s="144" t="str">
        <f t="shared" ref="D4:D67" si="2">IFERROR(VLOOKUP(C4,$U$5:$W$129,2,FALSE),"")</f>
        <v>Naknade troškova osobama izvan radnog odnosa</v>
      </c>
      <c r="E4" s="183" t="s">
        <v>3291</v>
      </c>
      <c r="F4" s="144" t="str">
        <f t="shared" ref="F4:F67" si="3">IFERROR(VLOOKUP(E4,$AA$6:$AB$1018,2,FALSE),"")</f>
        <v>HRZZ IP-2019-04 MORENEC</v>
      </c>
      <c r="G4" s="182">
        <v>41714</v>
      </c>
      <c r="H4" s="182">
        <v>42387</v>
      </c>
      <c r="I4" s="182">
        <v>0</v>
      </c>
      <c r="J4" s="198"/>
      <c r="K4" s="197"/>
      <c r="L4" s="197"/>
      <c r="M4" s="198"/>
      <c r="N4" s="198"/>
      <c r="P4" s="139" t="str">
        <f t="shared" ref="P4:P67" si="4">LEFT(C4,3)</f>
        <v>324</v>
      </c>
      <c r="Q4" s="139" t="str">
        <f t="shared" ref="Q4:Q67" si="5">LEFT(C4,2)</f>
        <v>32</v>
      </c>
      <c r="U4" s="145"/>
      <c r="V4" s="145"/>
    </row>
    <row r="5" spans="1:28">
      <c r="A5" s="149">
        <v>43</v>
      </c>
      <c r="B5" s="144" t="str">
        <f t="shared" si="1"/>
        <v>Ostali prihodi za posebne namjene</v>
      </c>
      <c r="C5" s="149">
        <v>3211</v>
      </c>
      <c r="D5" s="144" t="str">
        <f t="shared" si="2"/>
        <v>Službena putovanja</v>
      </c>
      <c r="E5" s="183" t="s">
        <v>3291</v>
      </c>
      <c r="F5" s="144" t="str">
        <f t="shared" si="3"/>
        <v>HRZZ IP-2019-04 MORENEC</v>
      </c>
      <c r="G5" s="182">
        <v>27116</v>
      </c>
      <c r="H5" s="182">
        <v>31348</v>
      </c>
      <c r="I5" s="182">
        <v>0</v>
      </c>
      <c r="J5" s="198"/>
      <c r="K5" s="197"/>
      <c r="L5" s="197"/>
      <c r="M5" s="198"/>
      <c r="N5" s="198"/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43</v>
      </c>
      <c r="B6" s="144" t="str">
        <f t="shared" si="1"/>
        <v>Ostali prihodi za posebne namjene</v>
      </c>
      <c r="C6" s="149">
        <v>3293</v>
      </c>
      <c r="D6" s="144" t="str">
        <f t="shared" si="2"/>
        <v>Reprezentacija</v>
      </c>
      <c r="E6" s="183" t="s">
        <v>3291</v>
      </c>
      <c r="F6" s="144" t="str">
        <f t="shared" si="3"/>
        <v>HRZZ IP-2019-04 MORENEC</v>
      </c>
      <c r="G6" s="182">
        <v>6800</v>
      </c>
      <c r="H6" s="182">
        <v>6800</v>
      </c>
      <c r="I6" s="182">
        <v>0</v>
      </c>
      <c r="J6" s="198"/>
      <c r="K6" s="197"/>
      <c r="L6" s="197"/>
      <c r="M6" s="198"/>
      <c r="N6" s="198"/>
      <c r="P6" s="139" t="str">
        <f t="shared" si="4"/>
        <v>329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43</v>
      </c>
      <c r="B7" s="144" t="str">
        <f t="shared" si="1"/>
        <v>Ostali prihodi za posebne namjene</v>
      </c>
      <c r="C7" s="149">
        <v>3233</v>
      </c>
      <c r="D7" s="144" t="str">
        <f t="shared" si="2"/>
        <v>Usluge promidžbe i informiranja</v>
      </c>
      <c r="E7" s="183" t="s">
        <v>3291</v>
      </c>
      <c r="F7" s="144" t="str">
        <f t="shared" si="3"/>
        <v>HRZZ IP-2019-04 MORENEC</v>
      </c>
      <c r="G7" s="182">
        <v>4000</v>
      </c>
      <c r="H7" s="182">
        <v>0</v>
      </c>
      <c r="I7" s="182">
        <v>0</v>
      </c>
      <c r="J7" s="198"/>
      <c r="K7" s="197"/>
      <c r="L7" s="197"/>
      <c r="M7" s="198"/>
      <c r="N7" s="198"/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43</v>
      </c>
      <c r="B8" s="144" t="str">
        <f t="shared" si="1"/>
        <v>Ostali prihodi za posebne namjene</v>
      </c>
      <c r="C8" s="149">
        <v>3237</v>
      </c>
      <c r="D8" s="144" t="str">
        <f t="shared" si="2"/>
        <v>Intelektualne i osobne usluge</v>
      </c>
      <c r="E8" s="183" t="s">
        <v>3291</v>
      </c>
      <c r="F8" s="144" t="str">
        <f t="shared" si="3"/>
        <v>HRZZ IP-2019-04 MORENEC</v>
      </c>
      <c r="G8" s="182">
        <v>14550</v>
      </c>
      <c r="H8" s="182">
        <v>23300</v>
      </c>
      <c r="I8" s="182">
        <v>0</v>
      </c>
      <c r="J8" s="198"/>
      <c r="K8" s="197"/>
      <c r="L8" s="197"/>
      <c r="M8" s="198"/>
      <c r="N8" s="198"/>
      <c r="P8" s="139" t="str">
        <f t="shared" si="4"/>
        <v>323</v>
      </c>
      <c r="Q8" s="139" t="str">
        <f t="shared" si="5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43</v>
      </c>
      <c r="B9" s="144" t="str">
        <f t="shared" si="1"/>
        <v>Ostali prihodi za posebne namjene</v>
      </c>
      <c r="C9" s="149">
        <v>3213</v>
      </c>
      <c r="D9" s="144" t="str">
        <f t="shared" si="2"/>
        <v>Stručno usavršavanje zaposlenika</v>
      </c>
      <c r="E9" s="183" t="s">
        <v>3291</v>
      </c>
      <c r="F9" s="144" t="str">
        <f t="shared" si="3"/>
        <v>HRZZ IP-2019-04 MORENEC</v>
      </c>
      <c r="G9" s="182">
        <v>6015</v>
      </c>
      <c r="H9" s="182">
        <v>12410</v>
      </c>
      <c r="I9" s="182">
        <v>0</v>
      </c>
      <c r="J9" s="198"/>
      <c r="K9" s="197"/>
      <c r="L9" s="197"/>
      <c r="M9" s="198"/>
      <c r="N9" s="198"/>
      <c r="P9" s="139" t="str">
        <f t="shared" si="4"/>
        <v>321</v>
      </c>
      <c r="Q9" s="139" t="str">
        <f t="shared" si="5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43</v>
      </c>
      <c r="B10" s="144" t="str">
        <f t="shared" si="1"/>
        <v>Ostali prihodi za posebne namjene</v>
      </c>
      <c r="C10" s="149">
        <v>3239</v>
      </c>
      <c r="D10" s="144" t="str">
        <f t="shared" si="2"/>
        <v>Ostale usluge</v>
      </c>
      <c r="E10" s="183" t="s">
        <v>3291</v>
      </c>
      <c r="F10" s="144" t="str">
        <f t="shared" si="3"/>
        <v>HRZZ IP-2019-04 MORENEC</v>
      </c>
      <c r="G10" s="182">
        <v>90</v>
      </c>
      <c r="H10" s="182">
        <v>0</v>
      </c>
      <c r="I10" s="182">
        <v>0</v>
      </c>
      <c r="J10" s="198"/>
      <c r="K10" s="197"/>
      <c r="L10" s="197"/>
      <c r="M10" s="198"/>
      <c r="N10" s="198"/>
      <c r="P10" s="139" t="str">
        <f t="shared" si="4"/>
        <v>323</v>
      </c>
      <c r="Q10" s="139" t="str">
        <f t="shared" si="5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43</v>
      </c>
      <c r="B11" s="144" t="str">
        <f t="shared" si="1"/>
        <v>Ostali prihodi za posebne namjene</v>
      </c>
      <c r="C11" s="149">
        <v>4241</v>
      </c>
      <c r="D11" s="144" t="str">
        <f t="shared" si="2"/>
        <v>Knjige</v>
      </c>
      <c r="E11" s="183" t="s">
        <v>801</v>
      </c>
      <c r="F11" s="144" t="str">
        <f t="shared" si="3"/>
        <v>NOVI PODPROJEKT</v>
      </c>
      <c r="G11" s="182">
        <v>3000</v>
      </c>
      <c r="H11" s="182">
        <v>0</v>
      </c>
      <c r="I11" s="182">
        <v>0</v>
      </c>
      <c r="J11" s="198" t="s">
        <v>3507</v>
      </c>
      <c r="K11" s="197">
        <v>43070</v>
      </c>
      <c r="L11" s="197" t="s">
        <v>3508</v>
      </c>
      <c r="M11" s="198" t="s">
        <v>3511</v>
      </c>
      <c r="N11" s="198" t="s">
        <v>3517</v>
      </c>
      <c r="P11" s="139" t="str">
        <f t="shared" si="4"/>
        <v>424</v>
      </c>
      <c r="Q11" s="139" t="str">
        <f t="shared" si="5"/>
        <v>42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43</v>
      </c>
      <c r="B12" s="144" t="str">
        <f t="shared" si="1"/>
        <v>Ostali prihodi za posebne namjene</v>
      </c>
      <c r="C12" s="149">
        <v>3111</v>
      </c>
      <c r="D12" s="144" t="str">
        <f t="shared" si="2"/>
        <v>Plaće za redovan rad</v>
      </c>
      <c r="E12" s="183" t="s">
        <v>801</v>
      </c>
      <c r="F12" s="144" t="str">
        <f t="shared" si="3"/>
        <v>NOVI PODPROJEKT</v>
      </c>
      <c r="G12" s="182">
        <v>134352</v>
      </c>
      <c r="H12" s="182">
        <v>0</v>
      </c>
      <c r="I12" s="182">
        <v>0</v>
      </c>
      <c r="J12" s="198" t="s">
        <v>3507</v>
      </c>
      <c r="K12" s="197">
        <v>43070</v>
      </c>
      <c r="L12" s="197" t="s">
        <v>3508</v>
      </c>
      <c r="M12" s="198" t="s">
        <v>3511</v>
      </c>
      <c r="N12" s="198" t="s">
        <v>3517</v>
      </c>
      <c r="P12" s="139" t="str">
        <f t="shared" si="4"/>
        <v>311</v>
      </c>
      <c r="Q12" s="139" t="str">
        <f t="shared" si="5"/>
        <v>31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43</v>
      </c>
      <c r="B13" s="144" t="str">
        <f t="shared" si="1"/>
        <v>Ostali prihodi za posebne namjene</v>
      </c>
      <c r="C13" s="149">
        <v>3132</v>
      </c>
      <c r="D13" s="144" t="str">
        <f t="shared" si="2"/>
        <v>Doprinosi za obvezno zdravstveno osiguranje</v>
      </c>
      <c r="E13" s="183" t="s">
        <v>801</v>
      </c>
      <c r="F13" s="144" t="str">
        <f t="shared" si="3"/>
        <v>NOVI PODPROJEKT</v>
      </c>
      <c r="G13" s="182">
        <v>22168</v>
      </c>
      <c r="H13" s="182">
        <v>0</v>
      </c>
      <c r="I13" s="182">
        <v>0</v>
      </c>
      <c r="J13" s="198" t="s">
        <v>3507</v>
      </c>
      <c r="K13" s="197">
        <v>43070</v>
      </c>
      <c r="L13" s="197" t="s">
        <v>3508</v>
      </c>
      <c r="M13" s="198" t="s">
        <v>3511</v>
      </c>
      <c r="N13" s="198" t="s">
        <v>3517</v>
      </c>
      <c r="P13" s="139" t="str">
        <f t="shared" si="4"/>
        <v>313</v>
      </c>
      <c r="Q13" s="139" t="str">
        <f t="shared" si="5"/>
        <v>31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43</v>
      </c>
      <c r="B14" s="144" t="str">
        <f t="shared" si="1"/>
        <v>Ostali prihodi za posebne namjene</v>
      </c>
      <c r="C14" s="149">
        <v>3212</v>
      </c>
      <c r="D14" s="144" t="str">
        <f t="shared" si="2"/>
        <v>Naknade za prijevoz, za rad na terenu i odvojeni život</v>
      </c>
      <c r="E14" s="183" t="s">
        <v>801</v>
      </c>
      <c r="F14" s="144" t="str">
        <f t="shared" si="3"/>
        <v>NOVI PODPROJEKT</v>
      </c>
      <c r="G14" s="182">
        <v>3480</v>
      </c>
      <c r="H14" s="182">
        <v>0</v>
      </c>
      <c r="I14" s="182">
        <v>0</v>
      </c>
      <c r="J14" s="198" t="s">
        <v>3507</v>
      </c>
      <c r="K14" s="197">
        <v>43070</v>
      </c>
      <c r="L14" s="197" t="s">
        <v>3508</v>
      </c>
      <c r="M14" s="198" t="s">
        <v>3511</v>
      </c>
      <c r="N14" s="198" t="s">
        <v>3517</v>
      </c>
      <c r="P14" s="139" t="str">
        <f t="shared" si="4"/>
        <v>321</v>
      </c>
      <c r="Q14" s="139" t="str">
        <f t="shared" si="5"/>
        <v>32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43</v>
      </c>
      <c r="B15" s="144" t="str">
        <f t="shared" si="1"/>
        <v>Ostali prihodi za posebne namjene</v>
      </c>
      <c r="C15" s="149">
        <v>3211</v>
      </c>
      <c r="D15" s="144" t="str">
        <f t="shared" si="2"/>
        <v>Službena putovanja</v>
      </c>
      <c r="E15" s="183" t="s">
        <v>801</v>
      </c>
      <c r="F15" s="144" t="str">
        <f t="shared" si="3"/>
        <v>NOVI PODPROJEKT</v>
      </c>
      <c r="G15" s="182">
        <v>41283</v>
      </c>
      <c r="H15" s="182">
        <v>0</v>
      </c>
      <c r="I15" s="182">
        <v>0</v>
      </c>
      <c r="J15" s="198" t="s">
        <v>3507</v>
      </c>
      <c r="K15" s="197">
        <v>43070</v>
      </c>
      <c r="L15" s="197" t="s">
        <v>3508</v>
      </c>
      <c r="M15" s="198" t="s">
        <v>3511</v>
      </c>
      <c r="N15" s="198" t="s">
        <v>3517</v>
      </c>
      <c r="P15" s="139" t="str">
        <f t="shared" si="4"/>
        <v>321</v>
      </c>
      <c r="Q15" s="139" t="str">
        <f t="shared" si="5"/>
        <v>32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43</v>
      </c>
      <c r="B16" s="144" t="str">
        <f t="shared" si="1"/>
        <v>Ostali prihodi za posebne namjene</v>
      </c>
      <c r="C16" s="149">
        <v>3213</v>
      </c>
      <c r="D16" s="144" t="str">
        <f t="shared" si="2"/>
        <v>Stručno usavršavanje zaposlenika</v>
      </c>
      <c r="E16" s="183" t="s">
        <v>801</v>
      </c>
      <c r="F16" s="144" t="str">
        <f t="shared" si="3"/>
        <v>NOVI PODPROJEKT</v>
      </c>
      <c r="G16" s="182">
        <v>22162</v>
      </c>
      <c r="H16" s="182">
        <v>0</v>
      </c>
      <c r="I16" s="182">
        <v>0</v>
      </c>
      <c r="J16" s="198" t="s">
        <v>3507</v>
      </c>
      <c r="K16" s="197">
        <v>43070</v>
      </c>
      <c r="L16" s="197" t="s">
        <v>3508</v>
      </c>
      <c r="M16" s="198" t="s">
        <v>3511</v>
      </c>
      <c r="N16" s="198" t="s">
        <v>3517</v>
      </c>
      <c r="P16" s="139" t="str">
        <f t="shared" si="4"/>
        <v>321</v>
      </c>
      <c r="Q16" s="139" t="str">
        <f t="shared" si="5"/>
        <v>32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43</v>
      </c>
      <c r="B17" s="144" t="str">
        <f t="shared" si="1"/>
        <v>Ostali prihodi za posebne namjene</v>
      </c>
      <c r="C17" s="149">
        <v>3241</v>
      </c>
      <c r="D17" s="144" t="str">
        <f t="shared" si="2"/>
        <v>Naknade troškova osobama izvan radnog odnosa</v>
      </c>
      <c r="E17" s="183" t="s">
        <v>801</v>
      </c>
      <c r="F17" s="144" t="str">
        <f t="shared" si="3"/>
        <v>NOVI PODPROJEKT</v>
      </c>
      <c r="G17" s="182">
        <v>16555</v>
      </c>
      <c r="H17" s="182">
        <v>0</v>
      </c>
      <c r="I17" s="182">
        <v>0</v>
      </c>
      <c r="J17" s="198" t="s">
        <v>3507</v>
      </c>
      <c r="K17" s="197">
        <v>43070</v>
      </c>
      <c r="L17" s="197" t="s">
        <v>3508</v>
      </c>
      <c r="M17" s="198" t="s">
        <v>3511</v>
      </c>
      <c r="N17" s="198" t="s">
        <v>3517</v>
      </c>
      <c r="P17" s="139" t="str">
        <f t="shared" si="4"/>
        <v>324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43</v>
      </c>
      <c r="B18" s="144" t="str">
        <f t="shared" si="1"/>
        <v>Ostali prihodi za posebne namjene</v>
      </c>
      <c r="C18" s="149">
        <v>3721</v>
      </c>
      <c r="D18" s="144" t="str">
        <f t="shared" si="2"/>
        <v>Naknade građanima i kućanstvima u novcu</v>
      </c>
      <c r="E18" s="183" t="s">
        <v>801</v>
      </c>
      <c r="F18" s="144" t="str">
        <f t="shared" si="3"/>
        <v>NOVI PODPROJEKT</v>
      </c>
      <c r="G18" s="182">
        <v>22500</v>
      </c>
      <c r="H18" s="182">
        <v>0</v>
      </c>
      <c r="I18" s="182">
        <v>0</v>
      </c>
      <c r="J18" s="198" t="s">
        <v>3503</v>
      </c>
      <c r="K18" s="197" t="s">
        <v>3509</v>
      </c>
      <c r="L18" s="197" t="s">
        <v>3510</v>
      </c>
      <c r="M18" s="198" t="s">
        <v>3511</v>
      </c>
      <c r="N18" s="198" t="s">
        <v>3518</v>
      </c>
      <c r="P18" s="139" t="str">
        <f t="shared" si="4"/>
        <v>372</v>
      </c>
      <c r="Q18" s="139" t="str">
        <f t="shared" si="5"/>
        <v>37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43</v>
      </c>
      <c r="B19" s="144" t="str">
        <f t="shared" si="1"/>
        <v>Ostali prihodi za posebne namjene</v>
      </c>
      <c r="C19" s="149">
        <v>4241</v>
      </c>
      <c r="D19" s="144" t="str">
        <f t="shared" si="2"/>
        <v>Knjige</v>
      </c>
      <c r="E19" s="183" t="s">
        <v>801</v>
      </c>
      <c r="F19" s="144" t="str">
        <f t="shared" si="3"/>
        <v>NOVI PODPROJEKT</v>
      </c>
      <c r="G19" s="182">
        <v>3000</v>
      </c>
      <c r="H19" s="182">
        <v>0</v>
      </c>
      <c r="I19" s="182">
        <v>0</v>
      </c>
      <c r="J19" s="198" t="s">
        <v>3503</v>
      </c>
      <c r="K19" s="197" t="s">
        <v>3509</v>
      </c>
      <c r="L19" s="197" t="s">
        <v>3510</v>
      </c>
      <c r="M19" s="198" t="s">
        <v>3511</v>
      </c>
      <c r="N19" s="198" t="s">
        <v>3518</v>
      </c>
      <c r="P19" s="139" t="str">
        <f t="shared" si="4"/>
        <v>424</v>
      </c>
      <c r="Q19" s="139" t="str">
        <f t="shared" si="5"/>
        <v>42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43</v>
      </c>
      <c r="B20" s="144" t="str">
        <f t="shared" si="1"/>
        <v>Ostali prihodi za posebne namjene</v>
      </c>
      <c r="C20" s="149">
        <v>3211</v>
      </c>
      <c r="D20" s="144" t="str">
        <f t="shared" si="2"/>
        <v>Službena putovanja</v>
      </c>
      <c r="E20" s="183" t="s">
        <v>801</v>
      </c>
      <c r="F20" s="144" t="str">
        <f t="shared" si="3"/>
        <v>NOVI PODPROJEKT</v>
      </c>
      <c r="G20" s="182">
        <v>39575</v>
      </c>
      <c r="H20" s="182">
        <v>0</v>
      </c>
      <c r="I20" s="182">
        <v>0</v>
      </c>
      <c r="J20" s="198" t="s">
        <v>3503</v>
      </c>
      <c r="K20" s="197" t="s">
        <v>3509</v>
      </c>
      <c r="L20" s="197" t="s">
        <v>3510</v>
      </c>
      <c r="M20" s="198" t="s">
        <v>3511</v>
      </c>
      <c r="N20" s="198" t="s">
        <v>3518</v>
      </c>
      <c r="P20" s="139" t="str">
        <f t="shared" si="4"/>
        <v>321</v>
      </c>
      <c r="Q20" s="139" t="str">
        <f t="shared" si="5"/>
        <v>32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43</v>
      </c>
      <c r="B21" s="144" t="str">
        <f t="shared" si="1"/>
        <v>Ostali prihodi za posebne namjene</v>
      </c>
      <c r="C21" s="149">
        <v>3241</v>
      </c>
      <c r="D21" s="144" t="str">
        <f t="shared" si="2"/>
        <v>Naknade troškova osobama izvan radnog odnosa</v>
      </c>
      <c r="E21" s="183" t="s">
        <v>801</v>
      </c>
      <c r="F21" s="144" t="str">
        <f t="shared" si="3"/>
        <v>NOVI PODPROJEKT</v>
      </c>
      <c r="G21" s="182">
        <v>24300</v>
      </c>
      <c r="H21" s="182">
        <v>0</v>
      </c>
      <c r="I21" s="182">
        <v>0</v>
      </c>
      <c r="J21" s="198" t="s">
        <v>3503</v>
      </c>
      <c r="K21" s="197" t="s">
        <v>3509</v>
      </c>
      <c r="L21" s="197" t="s">
        <v>3510</v>
      </c>
      <c r="M21" s="198" t="s">
        <v>3511</v>
      </c>
      <c r="N21" s="198" t="s">
        <v>3518</v>
      </c>
      <c r="P21" s="139" t="str">
        <f t="shared" si="4"/>
        <v>324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43</v>
      </c>
      <c r="B22" s="144" t="str">
        <f t="shared" si="1"/>
        <v>Ostali prihodi za posebne namjene</v>
      </c>
      <c r="C22" s="149">
        <v>3239</v>
      </c>
      <c r="D22" s="144" t="str">
        <f t="shared" si="2"/>
        <v>Ostale usluge</v>
      </c>
      <c r="E22" s="183" t="s">
        <v>801</v>
      </c>
      <c r="F22" s="144" t="str">
        <f t="shared" si="3"/>
        <v>NOVI PODPROJEKT</v>
      </c>
      <c r="G22" s="182">
        <v>1000</v>
      </c>
      <c r="H22" s="182">
        <v>0</v>
      </c>
      <c r="I22" s="182">
        <v>0</v>
      </c>
      <c r="J22" s="198" t="s">
        <v>3503</v>
      </c>
      <c r="K22" s="197" t="s">
        <v>3509</v>
      </c>
      <c r="L22" s="197" t="s">
        <v>3510</v>
      </c>
      <c r="M22" s="198" t="s">
        <v>3511</v>
      </c>
      <c r="N22" s="198" t="s">
        <v>3518</v>
      </c>
      <c r="P22" s="139" t="str">
        <f t="shared" si="4"/>
        <v>323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43</v>
      </c>
      <c r="B23" s="144" t="str">
        <f t="shared" si="1"/>
        <v>Ostali prihodi za posebne namjene</v>
      </c>
      <c r="C23" s="149">
        <v>3293</v>
      </c>
      <c r="D23" s="144" t="str">
        <f t="shared" si="2"/>
        <v>Reprezentacija</v>
      </c>
      <c r="E23" s="183" t="s">
        <v>801</v>
      </c>
      <c r="F23" s="144" t="str">
        <f t="shared" si="3"/>
        <v>NOVI PODPROJEKT</v>
      </c>
      <c r="G23" s="182">
        <v>6500</v>
      </c>
      <c r="H23" s="182">
        <v>0</v>
      </c>
      <c r="I23" s="182">
        <v>0</v>
      </c>
      <c r="J23" s="198" t="s">
        <v>3503</v>
      </c>
      <c r="K23" s="197" t="s">
        <v>3509</v>
      </c>
      <c r="L23" s="197" t="s">
        <v>3510</v>
      </c>
      <c r="M23" s="198" t="s">
        <v>3511</v>
      </c>
      <c r="N23" s="198" t="s">
        <v>3518</v>
      </c>
      <c r="P23" s="139" t="str">
        <f t="shared" si="4"/>
        <v>329</v>
      </c>
      <c r="Q23" s="139" t="str">
        <f t="shared" si="5"/>
        <v>32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43</v>
      </c>
      <c r="B24" s="144" t="str">
        <f t="shared" si="1"/>
        <v>Ostali prihodi za posebne namjene</v>
      </c>
      <c r="C24" s="149">
        <v>3233</v>
      </c>
      <c r="D24" s="144" t="str">
        <f t="shared" si="2"/>
        <v>Usluge promidžbe i informiranja</v>
      </c>
      <c r="E24" s="183" t="s">
        <v>801</v>
      </c>
      <c r="F24" s="144" t="str">
        <f t="shared" si="3"/>
        <v>NOVI PODPROJEKT</v>
      </c>
      <c r="G24" s="182">
        <v>17500</v>
      </c>
      <c r="H24" s="182">
        <v>0</v>
      </c>
      <c r="I24" s="182">
        <v>0</v>
      </c>
      <c r="J24" s="198" t="s">
        <v>3503</v>
      </c>
      <c r="K24" s="197" t="s">
        <v>3509</v>
      </c>
      <c r="L24" s="197" t="s">
        <v>3510</v>
      </c>
      <c r="M24" s="198" t="s">
        <v>3511</v>
      </c>
      <c r="N24" s="198" t="s">
        <v>3518</v>
      </c>
      <c r="P24" s="139" t="str">
        <f t="shared" si="4"/>
        <v>323</v>
      </c>
      <c r="Q24" s="139" t="str">
        <f t="shared" si="5"/>
        <v>32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43</v>
      </c>
      <c r="B25" s="144" t="str">
        <f t="shared" si="1"/>
        <v>Ostali prihodi za posebne namjene</v>
      </c>
      <c r="C25" s="149">
        <v>3237</v>
      </c>
      <c r="D25" s="144" t="str">
        <f t="shared" si="2"/>
        <v>Intelektualne i osobne usluge</v>
      </c>
      <c r="E25" s="183" t="s">
        <v>801</v>
      </c>
      <c r="F25" s="144" t="str">
        <f t="shared" si="3"/>
        <v>NOVI PODPROJEKT</v>
      </c>
      <c r="G25" s="182">
        <v>20000</v>
      </c>
      <c r="H25" s="182">
        <v>0</v>
      </c>
      <c r="I25" s="182">
        <v>0</v>
      </c>
      <c r="J25" s="198" t="s">
        <v>3503</v>
      </c>
      <c r="K25" s="197" t="s">
        <v>3509</v>
      </c>
      <c r="L25" s="197" t="s">
        <v>3510</v>
      </c>
      <c r="M25" s="198" t="s">
        <v>3511</v>
      </c>
      <c r="N25" s="198" t="s">
        <v>3518</v>
      </c>
      <c r="P25" s="139" t="str">
        <f t="shared" si="4"/>
        <v>323</v>
      </c>
      <c r="Q25" s="139" t="str">
        <f t="shared" si="5"/>
        <v>32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>
        <v>51</v>
      </c>
      <c r="B26" s="144" t="str">
        <f t="shared" si="1"/>
        <v>Pomoći EU</v>
      </c>
      <c r="C26" s="149">
        <v>3111</v>
      </c>
      <c r="D26" s="144" t="str">
        <f t="shared" si="2"/>
        <v>Plaće za redovan rad</v>
      </c>
      <c r="E26" s="183" t="s">
        <v>801</v>
      </c>
      <c r="F26" s="144" t="str">
        <f t="shared" si="3"/>
        <v>NOVI PODPROJEKT</v>
      </c>
      <c r="G26" s="182">
        <v>19383</v>
      </c>
      <c r="H26" s="182">
        <v>19383</v>
      </c>
      <c r="I26" s="182">
        <v>0</v>
      </c>
      <c r="J26" s="198" t="s">
        <v>3506</v>
      </c>
      <c r="K26" s="197" t="s">
        <v>3504</v>
      </c>
      <c r="L26" s="197" t="s">
        <v>3505</v>
      </c>
      <c r="M26" s="198" t="s">
        <v>492</v>
      </c>
      <c r="N26" s="198" t="s">
        <v>3516</v>
      </c>
      <c r="P26" s="139" t="str">
        <f t="shared" si="4"/>
        <v>311</v>
      </c>
      <c r="Q26" s="139" t="str">
        <f t="shared" si="5"/>
        <v>31</v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51</v>
      </c>
      <c r="B27" s="144" t="str">
        <f t="shared" si="1"/>
        <v>Pomoći EU</v>
      </c>
      <c r="C27" s="149">
        <v>3132</v>
      </c>
      <c r="D27" s="144" t="str">
        <f t="shared" si="2"/>
        <v>Doprinosi za obvezno zdravstveno osiguranje</v>
      </c>
      <c r="E27" s="183" t="s">
        <v>801</v>
      </c>
      <c r="F27" s="144" t="str">
        <f t="shared" si="3"/>
        <v>NOVI PODPROJEKT</v>
      </c>
      <c r="G27" s="182">
        <v>3198</v>
      </c>
      <c r="H27" s="182">
        <v>3198</v>
      </c>
      <c r="I27" s="182">
        <v>0</v>
      </c>
      <c r="J27" s="198" t="s">
        <v>3506</v>
      </c>
      <c r="K27" s="197" t="s">
        <v>3504</v>
      </c>
      <c r="L27" s="197" t="s">
        <v>3505</v>
      </c>
      <c r="M27" s="198" t="s">
        <v>492</v>
      </c>
      <c r="N27" s="198" t="s">
        <v>3516</v>
      </c>
      <c r="P27" s="139" t="str">
        <f t="shared" si="4"/>
        <v>313</v>
      </c>
      <c r="Q27" s="139" t="str">
        <f t="shared" si="5"/>
        <v>31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51</v>
      </c>
      <c r="B28" s="144" t="str">
        <f t="shared" si="1"/>
        <v>Pomoći EU</v>
      </c>
      <c r="C28" s="149">
        <v>3211</v>
      </c>
      <c r="D28" s="144" t="str">
        <f t="shared" si="2"/>
        <v>Službena putovanja</v>
      </c>
      <c r="E28" s="183" t="s">
        <v>801</v>
      </c>
      <c r="F28" s="144" t="str">
        <f t="shared" si="3"/>
        <v>NOVI PODPROJEKT</v>
      </c>
      <c r="G28" s="182">
        <v>16470</v>
      </c>
      <c r="H28" s="182">
        <v>16470</v>
      </c>
      <c r="I28" s="182">
        <v>0</v>
      </c>
      <c r="J28" s="198" t="s">
        <v>3506</v>
      </c>
      <c r="K28" s="197" t="s">
        <v>3504</v>
      </c>
      <c r="L28" s="197" t="s">
        <v>3505</v>
      </c>
      <c r="M28" s="198" t="s">
        <v>492</v>
      </c>
      <c r="N28" s="198" t="s">
        <v>3516</v>
      </c>
      <c r="P28" s="139" t="str">
        <f t="shared" si="4"/>
        <v>321</v>
      </c>
      <c r="Q28" s="139" t="str">
        <f t="shared" si="5"/>
        <v>32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51</v>
      </c>
      <c r="B29" s="144" t="str">
        <f t="shared" si="1"/>
        <v>Pomoći EU</v>
      </c>
      <c r="C29" s="149">
        <v>3241</v>
      </c>
      <c r="D29" s="144" t="str">
        <f t="shared" si="2"/>
        <v>Naknade troškova osobama izvan radnog odnosa</v>
      </c>
      <c r="E29" s="183" t="s">
        <v>801</v>
      </c>
      <c r="F29" s="144" t="str">
        <f t="shared" si="3"/>
        <v>NOVI PODPROJEKT</v>
      </c>
      <c r="G29" s="182">
        <v>12180</v>
      </c>
      <c r="H29" s="182">
        <v>12180</v>
      </c>
      <c r="I29" s="182">
        <v>0</v>
      </c>
      <c r="J29" s="198" t="s">
        <v>3506</v>
      </c>
      <c r="K29" s="197" t="s">
        <v>3504</v>
      </c>
      <c r="L29" s="197" t="s">
        <v>3505</v>
      </c>
      <c r="M29" s="198" t="s">
        <v>492</v>
      </c>
      <c r="N29" s="198" t="s">
        <v>3516</v>
      </c>
      <c r="P29" s="139" t="str">
        <f t="shared" si="4"/>
        <v>324</v>
      </c>
      <c r="Q29" s="139" t="str">
        <f t="shared" si="5"/>
        <v>32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>
        <v>51</v>
      </c>
      <c r="B30" s="144" t="str">
        <f t="shared" si="1"/>
        <v>Pomoći EU</v>
      </c>
      <c r="C30" s="149">
        <v>3237</v>
      </c>
      <c r="D30" s="144" t="str">
        <f t="shared" si="2"/>
        <v>Intelektualne i osobne usluge</v>
      </c>
      <c r="E30" s="183" t="s">
        <v>801</v>
      </c>
      <c r="F30" s="144" t="str">
        <f t="shared" si="3"/>
        <v>NOVI PODPROJEKT</v>
      </c>
      <c r="G30" s="182">
        <v>32353</v>
      </c>
      <c r="H30" s="182">
        <v>32353</v>
      </c>
      <c r="I30" s="182">
        <v>0</v>
      </c>
      <c r="J30" s="198" t="s">
        <v>3506</v>
      </c>
      <c r="K30" s="197" t="s">
        <v>3504</v>
      </c>
      <c r="L30" s="197" t="s">
        <v>3505</v>
      </c>
      <c r="M30" s="198" t="s">
        <v>492</v>
      </c>
      <c r="N30" s="198" t="s">
        <v>3516</v>
      </c>
      <c r="P30" s="139" t="str">
        <f t="shared" si="4"/>
        <v>323</v>
      </c>
      <c r="Q30" s="139" t="str">
        <f t="shared" si="5"/>
        <v>32</v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>
        <v>51</v>
      </c>
      <c r="B31" s="144" t="str">
        <f t="shared" si="1"/>
        <v>Pomoći EU</v>
      </c>
      <c r="C31" s="149">
        <v>3293</v>
      </c>
      <c r="D31" s="144" t="str">
        <f t="shared" si="2"/>
        <v>Reprezentacija</v>
      </c>
      <c r="E31" s="183" t="s">
        <v>801</v>
      </c>
      <c r="F31" s="144" t="str">
        <f t="shared" si="3"/>
        <v>NOVI PODPROJEKT</v>
      </c>
      <c r="G31" s="182">
        <v>3192</v>
      </c>
      <c r="H31" s="182">
        <v>3192</v>
      </c>
      <c r="I31" s="182">
        <v>0</v>
      </c>
      <c r="J31" s="198" t="s">
        <v>3506</v>
      </c>
      <c r="K31" s="197" t="s">
        <v>3504</v>
      </c>
      <c r="L31" s="197" t="s">
        <v>3505</v>
      </c>
      <c r="M31" s="198" t="s">
        <v>492</v>
      </c>
      <c r="N31" s="198" t="s">
        <v>3516</v>
      </c>
      <c r="P31" s="139" t="str">
        <f t="shared" si="4"/>
        <v>329</v>
      </c>
      <c r="Q31" s="139" t="str">
        <f t="shared" si="5"/>
        <v>32</v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>
        <v>52</v>
      </c>
      <c r="B32" s="144" t="str">
        <f t="shared" si="1"/>
        <v>Ostale pomoći</v>
      </c>
      <c r="C32" s="149">
        <v>3111</v>
      </c>
      <c r="D32" s="144" t="str">
        <f t="shared" si="2"/>
        <v>Plaće za redovan rad</v>
      </c>
      <c r="E32" s="183" t="s">
        <v>801</v>
      </c>
      <c r="F32" s="144" t="str">
        <f t="shared" si="3"/>
        <v>NOVI PODPROJEKT</v>
      </c>
      <c r="G32" s="182">
        <v>3605</v>
      </c>
      <c r="H32" s="182">
        <v>0</v>
      </c>
      <c r="I32" s="182">
        <v>0</v>
      </c>
      <c r="J32" s="198" t="s">
        <v>3514</v>
      </c>
      <c r="K32" s="197" t="s">
        <v>3512</v>
      </c>
      <c r="L32" s="197" t="s">
        <v>3513</v>
      </c>
      <c r="M32" s="198" t="s">
        <v>587</v>
      </c>
      <c r="N32" s="198" t="s">
        <v>3515</v>
      </c>
      <c r="P32" s="139" t="str">
        <f t="shared" si="4"/>
        <v>311</v>
      </c>
      <c r="Q32" s="139" t="str">
        <f t="shared" si="5"/>
        <v>31</v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>
        <v>52</v>
      </c>
      <c r="B33" s="144" t="str">
        <f t="shared" si="1"/>
        <v>Ostale pomoći</v>
      </c>
      <c r="C33" s="149">
        <v>3132</v>
      </c>
      <c r="D33" s="144" t="str">
        <f t="shared" si="2"/>
        <v>Doprinosi za obvezno zdravstveno osiguranje</v>
      </c>
      <c r="E33" s="183" t="s">
        <v>801</v>
      </c>
      <c r="F33" s="144" t="str">
        <f t="shared" si="3"/>
        <v>NOVI PODPROJEKT</v>
      </c>
      <c r="G33" s="182">
        <v>595</v>
      </c>
      <c r="H33" s="182">
        <v>0</v>
      </c>
      <c r="I33" s="182">
        <v>0</v>
      </c>
      <c r="J33" s="198" t="s">
        <v>3514</v>
      </c>
      <c r="K33" s="197" t="s">
        <v>3512</v>
      </c>
      <c r="L33" s="197" t="s">
        <v>3513</v>
      </c>
      <c r="M33" s="198" t="s">
        <v>587</v>
      </c>
      <c r="N33" s="198" t="s">
        <v>3515</v>
      </c>
      <c r="P33" s="139" t="str">
        <f t="shared" si="4"/>
        <v>313</v>
      </c>
      <c r="Q33" s="139" t="str">
        <f t="shared" si="5"/>
        <v>31</v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>
        <v>561</v>
      </c>
      <c r="B34" s="144" t="str">
        <f t="shared" si="1"/>
        <v>Europski socijalni fond (ESF)</v>
      </c>
      <c r="C34" s="149">
        <v>3111</v>
      </c>
      <c r="D34" s="144" t="str">
        <f t="shared" si="2"/>
        <v>Plaće za redovan rad</v>
      </c>
      <c r="E34" s="183" t="s">
        <v>801</v>
      </c>
      <c r="F34" s="144" t="str">
        <f t="shared" si="3"/>
        <v>NOVI PODPROJEKT</v>
      </c>
      <c r="G34" s="182">
        <v>291845</v>
      </c>
      <c r="H34" s="182">
        <v>0</v>
      </c>
      <c r="I34" s="182">
        <v>0</v>
      </c>
      <c r="J34" s="198" t="s">
        <v>3520</v>
      </c>
      <c r="K34" s="197" t="s">
        <v>3519</v>
      </c>
      <c r="L34" s="197" t="s">
        <v>3521</v>
      </c>
      <c r="M34" s="198" t="s">
        <v>587</v>
      </c>
      <c r="N34" s="198" t="s">
        <v>3522</v>
      </c>
      <c r="P34" s="139" t="str">
        <f t="shared" si="4"/>
        <v>311</v>
      </c>
      <c r="Q34" s="139" t="str">
        <f t="shared" si="5"/>
        <v>31</v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>
        <v>561</v>
      </c>
      <c r="B35" s="144" t="str">
        <f t="shared" si="1"/>
        <v>Europski socijalni fond (ESF)</v>
      </c>
      <c r="C35" s="149">
        <v>3132</v>
      </c>
      <c r="D35" s="144" t="str">
        <f t="shared" si="2"/>
        <v>Doprinosi za obvezno zdravstveno osiguranje</v>
      </c>
      <c r="E35" s="183" t="s">
        <v>801</v>
      </c>
      <c r="F35" s="144" t="str">
        <f t="shared" si="3"/>
        <v>NOVI PODPROJEKT</v>
      </c>
      <c r="G35" s="182">
        <v>48155</v>
      </c>
      <c r="H35" s="182">
        <v>0</v>
      </c>
      <c r="I35" s="182">
        <v>0</v>
      </c>
      <c r="J35" s="198" t="s">
        <v>3520</v>
      </c>
      <c r="K35" s="197" t="s">
        <v>3519</v>
      </c>
      <c r="L35" s="197" t="s">
        <v>3521</v>
      </c>
      <c r="M35" s="198" t="s">
        <v>587</v>
      </c>
      <c r="N35" s="198" t="s">
        <v>3522</v>
      </c>
      <c r="P35" s="139" t="str">
        <f t="shared" si="4"/>
        <v>313</v>
      </c>
      <c r="Q35" s="139" t="str">
        <f t="shared" si="5"/>
        <v>31</v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>
        <v>561</v>
      </c>
      <c r="B36" s="144" t="str">
        <f t="shared" si="1"/>
        <v>Europski socijalni fond (ESF)</v>
      </c>
      <c r="C36" s="149">
        <v>3211</v>
      </c>
      <c r="D36" s="144" t="str">
        <f t="shared" si="2"/>
        <v>Službena putovanja</v>
      </c>
      <c r="E36" s="183" t="s">
        <v>801</v>
      </c>
      <c r="F36" s="144" t="str">
        <f t="shared" si="3"/>
        <v>NOVI PODPROJEKT</v>
      </c>
      <c r="G36" s="182">
        <v>70000</v>
      </c>
      <c r="H36" s="182">
        <v>0</v>
      </c>
      <c r="I36" s="182">
        <v>0</v>
      </c>
      <c r="J36" s="198" t="s">
        <v>3520</v>
      </c>
      <c r="K36" s="197" t="s">
        <v>3519</v>
      </c>
      <c r="L36" s="197" t="s">
        <v>3521</v>
      </c>
      <c r="M36" s="198" t="s">
        <v>587</v>
      </c>
      <c r="N36" s="198" t="s">
        <v>3522</v>
      </c>
      <c r="P36" s="139" t="str">
        <f t="shared" si="4"/>
        <v>321</v>
      </c>
      <c r="Q36" s="139" t="str">
        <f t="shared" si="5"/>
        <v>32</v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>
        <v>561</v>
      </c>
      <c r="B37" s="144" t="str">
        <f t="shared" si="1"/>
        <v>Europski socijalni fond (ESF)</v>
      </c>
      <c r="C37" s="149">
        <v>3235</v>
      </c>
      <c r="D37" s="144" t="str">
        <f t="shared" si="2"/>
        <v>Zakupnine i najamnine</v>
      </c>
      <c r="E37" s="183" t="s">
        <v>801</v>
      </c>
      <c r="F37" s="144" t="str">
        <f t="shared" si="3"/>
        <v>NOVI PODPROJEKT</v>
      </c>
      <c r="G37" s="182">
        <v>65000</v>
      </c>
      <c r="H37" s="182">
        <v>0</v>
      </c>
      <c r="I37" s="182">
        <v>0</v>
      </c>
      <c r="J37" s="198" t="s">
        <v>3520</v>
      </c>
      <c r="K37" s="197" t="s">
        <v>3519</v>
      </c>
      <c r="L37" s="197" t="s">
        <v>3521</v>
      </c>
      <c r="M37" s="198" t="s">
        <v>587</v>
      </c>
      <c r="N37" s="198" t="s">
        <v>3522</v>
      </c>
      <c r="P37" s="139" t="str">
        <f t="shared" si="4"/>
        <v>323</v>
      </c>
      <c r="Q37" s="139" t="str">
        <f t="shared" si="5"/>
        <v>32</v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>
        <v>561</v>
      </c>
      <c r="B38" s="144" t="str">
        <f t="shared" si="1"/>
        <v>Europski socijalni fond (ESF)</v>
      </c>
      <c r="C38" s="149">
        <v>3237</v>
      </c>
      <c r="D38" s="144" t="str">
        <f t="shared" si="2"/>
        <v>Intelektualne i osobne usluge</v>
      </c>
      <c r="E38" s="183" t="s">
        <v>801</v>
      </c>
      <c r="F38" s="144" t="str">
        <f t="shared" si="3"/>
        <v>NOVI PODPROJEKT</v>
      </c>
      <c r="G38" s="182">
        <v>120000</v>
      </c>
      <c r="H38" s="182">
        <v>0</v>
      </c>
      <c r="I38" s="182">
        <v>0</v>
      </c>
      <c r="J38" s="198" t="s">
        <v>3520</v>
      </c>
      <c r="K38" s="197" t="s">
        <v>3519</v>
      </c>
      <c r="L38" s="197" t="s">
        <v>3521</v>
      </c>
      <c r="M38" s="198" t="s">
        <v>587</v>
      </c>
      <c r="N38" s="198" t="s">
        <v>3522</v>
      </c>
      <c r="P38" s="139" t="str">
        <f t="shared" si="4"/>
        <v>323</v>
      </c>
      <c r="Q38" s="139" t="str">
        <f t="shared" si="5"/>
        <v>32</v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>
        <v>561</v>
      </c>
      <c r="B39" s="144" t="str">
        <f t="shared" si="1"/>
        <v>Europski socijalni fond (ESF)</v>
      </c>
      <c r="C39" s="149">
        <v>3293</v>
      </c>
      <c r="D39" s="144" t="str">
        <f t="shared" si="2"/>
        <v>Reprezentacija</v>
      </c>
      <c r="E39" s="183" t="s">
        <v>801</v>
      </c>
      <c r="F39" s="144" t="str">
        <f t="shared" si="3"/>
        <v>NOVI PODPROJEKT</v>
      </c>
      <c r="G39" s="182">
        <v>170000</v>
      </c>
      <c r="H39" s="182">
        <v>0</v>
      </c>
      <c r="I39" s="182">
        <v>0</v>
      </c>
      <c r="J39" s="198" t="s">
        <v>3520</v>
      </c>
      <c r="K39" s="197" t="s">
        <v>3519</v>
      </c>
      <c r="L39" s="197" t="s">
        <v>3521</v>
      </c>
      <c r="M39" s="198" t="s">
        <v>587</v>
      </c>
      <c r="N39" s="198" t="s">
        <v>3522</v>
      </c>
      <c r="P39" s="139" t="str">
        <f t="shared" si="4"/>
        <v>329</v>
      </c>
      <c r="Q39" s="139" t="str">
        <f t="shared" si="5"/>
        <v>32</v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>
        <v>561</v>
      </c>
      <c r="B40" s="144" t="str">
        <f t="shared" si="1"/>
        <v>Europski socijalni fond (ESF)</v>
      </c>
      <c r="C40" s="149">
        <v>4262</v>
      </c>
      <c r="D40" s="144" t="str">
        <f t="shared" si="2"/>
        <v>Ulaganja u računalne programe</v>
      </c>
      <c r="E40" s="183" t="s">
        <v>801</v>
      </c>
      <c r="F40" s="144" t="str">
        <f t="shared" si="3"/>
        <v>NOVI PODPROJEKT</v>
      </c>
      <c r="G40" s="182">
        <v>85000</v>
      </c>
      <c r="H40" s="182">
        <v>0</v>
      </c>
      <c r="I40" s="182">
        <v>0</v>
      </c>
      <c r="J40" s="198" t="s">
        <v>3520</v>
      </c>
      <c r="K40" s="197" t="s">
        <v>3519</v>
      </c>
      <c r="L40" s="197" t="s">
        <v>3521</v>
      </c>
      <c r="M40" s="198" t="s">
        <v>587</v>
      </c>
      <c r="N40" s="198" t="s">
        <v>3522</v>
      </c>
      <c r="P40" s="139" t="str">
        <f t="shared" si="4"/>
        <v>426</v>
      </c>
      <c r="Q40" s="139" t="str">
        <f t="shared" si="5"/>
        <v>42</v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>
        <v>12</v>
      </c>
      <c r="B41" s="144" t="str">
        <f t="shared" si="1"/>
        <v>Sredstva učešća za pomoći</v>
      </c>
      <c r="C41" s="149">
        <v>3111</v>
      </c>
      <c r="D41" s="144" t="str">
        <f t="shared" si="2"/>
        <v>Plaće za redovan rad</v>
      </c>
      <c r="E41" s="183" t="s">
        <v>801</v>
      </c>
      <c r="F41" s="144" t="str">
        <f t="shared" si="3"/>
        <v>NOVI PODPROJEKT</v>
      </c>
      <c r="G41" s="182">
        <v>51502</v>
      </c>
      <c r="H41" s="182">
        <v>0</v>
      </c>
      <c r="I41" s="182">
        <v>0</v>
      </c>
      <c r="J41" s="198" t="s">
        <v>3520</v>
      </c>
      <c r="K41" s="197" t="s">
        <v>3519</v>
      </c>
      <c r="L41" s="197" t="s">
        <v>3521</v>
      </c>
      <c r="M41" s="198" t="s">
        <v>587</v>
      </c>
      <c r="N41" s="198" t="s">
        <v>3522</v>
      </c>
      <c r="P41" s="139" t="str">
        <f t="shared" si="4"/>
        <v>311</v>
      </c>
      <c r="Q41" s="139" t="str">
        <f t="shared" si="5"/>
        <v>31</v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>
        <v>12</v>
      </c>
      <c r="B42" s="144" t="str">
        <f t="shared" si="1"/>
        <v>Sredstva učešća za pomoći</v>
      </c>
      <c r="C42" s="149">
        <v>3132</v>
      </c>
      <c r="D42" s="144" t="str">
        <f t="shared" si="2"/>
        <v>Doprinosi za obvezno zdravstveno osiguranje</v>
      </c>
      <c r="E42" s="183" t="s">
        <v>801</v>
      </c>
      <c r="F42" s="144" t="str">
        <f t="shared" si="3"/>
        <v>NOVI PODPROJEKT</v>
      </c>
      <c r="G42" s="182">
        <v>8498</v>
      </c>
      <c r="H42" s="182">
        <v>0</v>
      </c>
      <c r="I42" s="182">
        <v>0</v>
      </c>
      <c r="J42" s="198" t="s">
        <v>3520</v>
      </c>
      <c r="K42" s="197" t="s">
        <v>3519</v>
      </c>
      <c r="L42" s="197" t="s">
        <v>3521</v>
      </c>
      <c r="M42" s="198" t="s">
        <v>587</v>
      </c>
      <c r="N42" s="198" t="s">
        <v>3522</v>
      </c>
      <c r="P42" s="139" t="str">
        <f t="shared" si="4"/>
        <v>313</v>
      </c>
      <c r="Q42" s="139" t="str">
        <f t="shared" si="5"/>
        <v>31</v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>
        <v>12</v>
      </c>
      <c r="B43" s="144" t="str">
        <f t="shared" si="1"/>
        <v>Sredstva učešća za pomoći</v>
      </c>
      <c r="C43" s="149">
        <v>3211</v>
      </c>
      <c r="D43" s="144" t="str">
        <f t="shared" si="2"/>
        <v>Službena putovanja</v>
      </c>
      <c r="E43" s="183" t="s">
        <v>801</v>
      </c>
      <c r="F43" s="144" t="str">
        <f t="shared" si="3"/>
        <v>NOVI PODPROJEKT</v>
      </c>
      <c r="G43" s="182">
        <v>12350</v>
      </c>
      <c r="H43" s="182">
        <v>0</v>
      </c>
      <c r="I43" s="182">
        <v>0</v>
      </c>
      <c r="J43" s="198" t="s">
        <v>3520</v>
      </c>
      <c r="K43" s="197" t="s">
        <v>3519</v>
      </c>
      <c r="L43" s="197" t="s">
        <v>3521</v>
      </c>
      <c r="M43" s="198" t="s">
        <v>587</v>
      </c>
      <c r="N43" s="198" t="s">
        <v>3522</v>
      </c>
      <c r="P43" s="139" t="str">
        <f t="shared" si="4"/>
        <v>321</v>
      </c>
      <c r="Q43" s="139" t="str">
        <f t="shared" si="5"/>
        <v>32</v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>
        <v>12</v>
      </c>
      <c r="B44" s="144" t="str">
        <f t="shared" si="1"/>
        <v>Sredstva učešća za pomoći</v>
      </c>
      <c r="C44" s="149">
        <v>3235</v>
      </c>
      <c r="D44" s="144" t="str">
        <f t="shared" si="2"/>
        <v>Zakupnine i najamnine</v>
      </c>
      <c r="E44" s="183" t="s">
        <v>801</v>
      </c>
      <c r="F44" s="144" t="str">
        <f t="shared" si="3"/>
        <v>NOVI PODPROJEKT</v>
      </c>
      <c r="G44" s="182">
        <v>11480</v>
      </c>
      <c r="H44" s="182">
        <v>0</v>
      </c>
      <c r="I44" s="182">
        <v>0</v>
      </c>
      <c r="J44" s="198" t="s">
        <v>3520</v>
      </c>
      <c r="K44" s="197" t="s">
        <v>3519</v>
      </c>
      <c r="L44" s="197" t="s">
        <v>3521</v>
      </c>
      <c r="M44" s="198" t="s">
        <v>587</v>
      </c>
      <c r="N44" s="198" t="s">
        <v>3522</v>
      </c>
      <c r="P44" s="139" t="str">
        <f t="shared" si="4"/>
        <v>323</v>
      </c>
      <c r="Q44" s="139" t="str">
        <f t="shared" si="5"/>
        <v>32</v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>
        <v>12</v>
      </c>
      <c r="B45" s="144" t="str">
        <f t="shared" si="1"/>
        <v>Sredstva učešća za pomoći</v>
      </c>
      <c r="C45" s="149">
        <v>3237</v>
      </c>
      <c r="D45" s="144" t="str">
        <f t="shared" si="2"/>
        <v>Intelektualne i osobne usluge</v>
      </c>
      <c r="E45" s="183" t="s">
        <v>801</v>
      </c>
      <c r="F45" s="144" t="str">
        <f t="shared" si="3"/>
        <v>NOVI PODPROJEKT</v>
      </c>
      <c r="G45" s="182">
        <v>21170</v>
      </c>
      <c r="H45" s="182">
        <v>0</v>
      </c>
      <c r="I45" s="182">
        <v>0</v>
      </c>
      <c r="J45" s="198" t="s">
        <v>3520</v>
      </c>
      <c r="K45" s="197" t="s">
        <v>3519</v>
      </c>
      <c r="L45" s="197" t="s">
        <v>3521</v>
      </c>
      <c r="M45" s="198" t="s">
        <v>587</v>
      </c>
      <c r="N45" s="198" t="s">
        <v>3522</v>
      </c>
      <c r="P45" s="139" t="str">
        <f t="shared" si="4"/>
        <v>323</v>
      </c>
      <c r="Q45" s="139" t="str">
        <f t="shared" si="5"/>
        <v>32</v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>
        <v>12</v>
      </c>
      <c r="B46" s="144" t="str">
        <f t="shared" si="1"/>
        <v>Sredstva učešća za pomoći</v>
      </c>
      <c r="C46" s="149">
        <v>3293</v>
      </c>
      <c r="D46" s="144" t="str">
        <f t="shared" si="2"/>
        <v>Reprezentacija</v>
      </c>
      <c r="E46" s="183" t="s">
        <v>801</v>
      </c>
      <c r="F46" s="144" t="str">
        <f t="shared" si="3"/>
        <v>NOVI PODPROJEKT</v>
      </c>
      <c r="G46" s="182">
        <v>30000</v>
      </c>
      <c r="H46" s="182">
        <v>0</v>
      </c>
      <c r="I46" s="182">
        <v>0</v>
      </c>
      <c r="J46" s="198" t="s">
        <v>3520</v>
      </c>
      <c r="K46" s="197" t="s">
        <v>3519</v>
      </c>
      <c r="L46" s="197" t="s">
        <v>3521</v>
      </c>
      <c r="M46" s="198" t="s">
        <v>587</v>
      </c>
      <c r="N46" s="198" t="s">
        <v>3522</v>
      </c>
      <c r="P46" s="139" t="str">
        <f t="shared" si="4"/>
        <v>329</v>
      </c>
      <c r="Q46" s="139" t="str">
        <f t="shared" si="5"/>
        <v>32</v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>
        <v>12</v>
      </c>
      <c r="B47" s="144" t="str">
        <f t="shared" si="1"/>
        <v>Sredstva učešća za pomoći</v>
      </c>
      <c r="C47" s="149">
        <v>4262</v>
      </c>
      <c r="D47" s="144" t="str">
        <f t="shared" si="2"/>
        <v>Ulaganja u računalne programe</v>
      </c>
      <c r="E47" s="183" t="s">
        <v>801</v>
      </c>
      <c r="F47" s="144" t="str">
        <f t="shared" si="3"/>
        <v>NOVI PODPROJEKT</v>
      </c>
      <c r="G47" s="182">
        <v>15000</v>
      </c>
      <c r="H47" s="182">
        <v>0</v>
      </c>
      <c r="I47" s="182">
        <v>0</v>
      </c>
      <c r="J47" s="198" t="s">
        <v>3520</v>
      </c>
      <c r="K47" s="197" t="s">
        <v>3519</v>
      </c>
      <c r="L47" s="197" t="s">
        <v>3521</v>
      </c>
      <c r="M47" s="198" t="s">
        <v>587</v>
      </c>
      <c r="N47" s="198" t="s">
        <v>3522</v>
      </c>
      <c r="P47" s="139" t="str">
        <f t="shared" si="4"/>
        <v>426</v>
      </c>
      <c r="Q47" s="139" t="str">
        <f t="shared" si="5"/>
        <v>42</v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>
        <v>51</v>
      </c>
      <c r="B48" s="144" t="str">
        <f t="shared" si="1"/>
        <v>Pomoći EU</v>
      </c>
      <c r="C48" s="149">
        <v>3211</v>
      </c>
      <c r="D48" s="144" t="str">
        <f t="shared" si="2"/>
        <v>Službena putovanja</v>
      </c>
      <c r="E48" s="183" t="s">
        <v>940</v>
      </c>
      <c r="F48" s="144" t="str">
        <f t="shared" si="3"/>
        <v>ERASMUS+ Potpora za nastavno i nenastavno osoblje</v>
      </c>
      <c r="G48" s="182">
        <v>100000</v>
      </c>
      <c r="H48" s="182">
        <v>100000</v>
      </c>
      <c r="I48" s="182">
        <v>100000</v>
      </c>
      <c r="J48" s="198"/>
      <c r="K48" s="197"/>
      <c r="L48" s="197"/>
      <c r="M48" s="198"/>
      <c r="N48" s="198"/>
      <c r="P48" s="139" t="str">
        <f t="shared" si="4"/>
        <v>321</v>
      </c>
      <c r="Q48" s="139" t="str">
        <f t="shared" si="5"/>
        <v>32</v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27" activePane="bottomLeft" state="frozen"/>
      <selection pane="bottomLeft" activeCell="I5" sqref="I5"/>
    </sheetView>
  </sheetViews>
  <sheetFormatPr defaultColWidth="11.44140625" defaultRowHeight="13.8"/>
  <cols>
    <col min="1" max="1" width="0" style="1" hidden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65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96.6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1599381</v>
      </c>
      <c r="E5" s="3"/>
      <c r="F5" s="3"/>
      <c r="G5" s="3"/>
      <c r="H5" s="3"/>
      <c r="I5" s="3">
        <v>1599381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83354477</v>
      </c>
      <c r="E6" s="14">
        <f>+E27+E34</f>
        <v>49970533</v>
      </c>
      <c r="F6" s="14">
        <f t="shared" ref="F6:V6" si="1">+F27+F34</f>
        <v>150000</v>
      </c>
      <c r="G6" s="14">
        <f t="shared" si="1"/>
        <v>2200000</v>
      </c>
      <c r="H6" s="14">
        <f>+H27+H34</f>
        <v>0</v>
      </c>
      <c r="I6" s="14">
        <f t="shared" ref="I6" si="2">+I27+I34</f>
        <v>10398279</v>
      </c>
      <c r="J6" s="14">
        <f t="shared" si="1"/>
        <v>186776</v>
      </c>
      <c r="K6" s="14">
        <f t="shared" si="1"/>
        <v>4200</v>
      </c>
      <c r="L6" s="14">
        <f>+L27+L34</f>
        <v>0</v>
      </c>
      <c r="M6" s="14">
        <f t="shared" si="1"/>
        <v>0</v>
      </c>
      <c r="N6" s="14">
        <f t="shared" si="1"/>
        <v>850000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19594689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84953858</v>
      </c>
      <c r="E8" s="14">
        <f>+E5+E6+E7</f>
        <v>49970533</v>
      </c>
      <c r="F8" s="14">
        <f t="shared" ref="F8:V8" si="3">+F5+F6+F7</f>
        <v>150000</v>
      </c>
      <c r="G8" s="14">
        <f t="shared" si="3"/>
        <v>2200000</v>
      </c>
      <c r="H8" s="14">
        <f>+H5+H6+H7</f>
        <v>0</v>
      </c>
      <c r="I8" s="14">
        <f t="shared" ref="I8" si="4">+I5+I6+I7</f>
        <v>11997660</v>
      </c>
      <c r="J8" s="14">
        <f t="shared" si="3"/>
        <v>186776</v>
      </c>
      <c r="K8" s="14">
        <f t="shared" si="3"/>
        <v>4200</v>
      </c>
      <c r="L8" s="14">
        <f>+L5+L6+L7</f>
        <v>0</v>
      </c>
      <c r="M8" s="14">
        <f t="shared" si="3"/>
        <v>0</v>
      </c>
      <c r="N8" s="14">
        <f t="shared" si="3"/>
        <v>850000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19594689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84953858.098712444</v>
      </c>
      <c r="E9" s="134">
        <f>+'PLAN RASHODA I IZDATAKA'!E3</f>
        <v>49970533.098712444</v>
      </c>
      <c r="F9" s="134">
        <f>+'PLAN RASHODA I IZDATAKA'!F3</f>
        <v>150000</v>
      </c>
      <c r="G9" s="134">
        <f>+'PLAN RASHODA I IZDATAKA'!G3</f>
        <v>2200000</v>
      </c>
      <c r="H9" s="134">
        <f>+'PLAN RASHODA I IZDATAKA'!H3</f>
        <v>0</v>
      </c>
      <c r="I9" s="134">
        <f>+'PLAN RASHODA I IZDATAKA'!I3</f>
        <v>11997660</v>
      </c>
      <c r="J9" s="134">
        <f>+'PLAN RASHODA I IZDATAKA'!J3</f>
        <v>186776</v>
      </c>
      <c r="K9" s="134">
        <f>+'PLAN RASHODA I IZDATAKA'!K3</f>
        <v>4200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850000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19594689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4.4" thickBot="1">
      <c r="A10" s="90">
        <v>2021</v>
      </c>
      <c r="B10" s="116"/>
      <c r="C10" s="117" t="s">
        <v>344</v>
      </c>
      <c r="D10" s="70">
        <f t="shared" si="0"/>
        <v>-9.8712444305419922E-2</v>
      </c>
      <c r="E10" s="118">
        <f>+E8-E9</f>
        <v>-9.8712444305419922E-2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20635665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186776</v>
      </c>
      <c r="K13" s="186">
        <f>SUMIFS('Plan prihoda za unos u SAP'!$G$3:$G$501,'Plan prihoda za unos u SAP'!$C$3:$C$501,"=52",'Plan prihoda za unos u SAP'!$K$3:$K$501,"=632")</f>
        <v>4200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850000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19594689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10398279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10398279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2200000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2200000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7.6">
      <c r="A24" s="90">
        <v>2021</v>
      </c>
      <c r="B24" s="95" t="s">
        <v>294</v>
      </c>
      <c r="C24" s="96" t="s">
        <v>254</v>
      </c>
      <c r="D24" s="70">
        <f t="shared" si="0"/>
        <v>50120533</v>
      </c>
      <c r="E24" s="186">
        <f>SUMIFS('Plan prihoda za unos u SAP'!$G$3:$G$501,'Plan prihoda za unos u SAP'!$C$3:$C$501,"=11",'Plan prihoda za unos u SAP'!$K$3:$K$501,"=671")</f>
        <v>49970533</v>
      </c>
      <c r="F24" s="186">
        <f>SUMIFS('Plan prihoda za unos u SAP'!$G$3:$G$501,'Plan prihoda za unos u SAP'!$C$3:$C$501,"=12",'Plan prihoda za unos u SAP'!$K$3:$K$501,"=671")</f>
        <v>150000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83354477</v>
      </c>
      <c r="E27" s="4">
        <f>SUM(E11:E26)</f>
        <v>49970533</v>
      </c>
      <c r="F27" s="4">
        <f t="shared" ref="F27:W27" si="7">SUM(F11:F26)</f>
        <v>150000</v>
      </c>
      <c r="G27" s="4">
        <f t="shared" si="7"/>
        <v>2200000</v>
      </c>
      <c r="H27" s="4">
        <f t="shared" si="7"/>
        <v>0</v>
      </c>
      <c r="I27" s="4">
        <f t="shared" si="7"/>
        <v>10398279</v>
      </c>
      <c r="J27" s="4">
        <f t="shared" si="7"/>
        <v>186776</v>
      </c>
      <c r="K27" s="4">
        <f t="shared" si="7"/>
        <v>4200</v>
      </c>
      <c r="L27" s="4">
        <f t="shared" si="7"/>
        <v>0</v>
      </c>
      <c r="M27" s="4">
        <f t="shared" si="7"/>
        <v>0</v>
      </c>
      <c r="N27" s="4">
        <f t="shared" si="7"/>
        <v>850000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19594689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7.6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7.6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7.6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83354477</v>
      </c>
      <c r="E41" s="71">
        <f>+E40+E34+E27</f>
        <v>49970533</v>
      </c>
      <c r="F41" s="71">
        <f>+F40+F34+F27</f>
        <v>150000</v>
      </c>
      <c r="G41" s="71">
        <f t="shared" ref="G41:W41" si="11">+G40+G34+G27</f>
        <v>2200000</v>
      </c>
      <c r="H41" s="71">
        <f t="shared" si="11"/>
        <v>0</v>
      </c>
      <c r="I41" s="71">
        <f t="shared" si="11"/>
        <v>10398279</v>
      </c>
      <c r="J41" s="71">
        <f t="shared" si="11"/>
        <v>186776</v>
      </c>
      <c r="K41" s="71">
        <f t="shared" si="11"/>
        <v>4200</v>
      </c>
      <c r="L41" s="71">
        <f t="shared" si="11"/>
        <v>0</v>
      </c>
      <c r="M41" s="71">
        <f t="shared" si="11"/>
        <v>0</v>
      </c>
      <c r="N41" s="71">
        <f t="shared" si="11"/>
        <v>850000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19594689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6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96.6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0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153548565</v>
      </c>
      <c r="E46" s="14">
        <f t="shared" ref="E46:W46" si="14">+E67+E74</f>
        <v>49970533</v>
      </c>
      <c r="F46" s="14">
        <f t="shared" si="14"/>
        <v>0</v>
      </c>
      <c r="G46" s="14">
        <f t="shared" si="14"/>
        <v>2268200</v>
      </c>
      <c r="H46" s="14">
        <f>+H67+H74</f>
        <v>0</v>
      </c>
      <c r="I46" s="14">
        <f t="shared" si="14"/>
        <v>11992745</v>
      </c>
      <c r="J46" s="14">
        <f t="shared" si="14"/>
        <v>186776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89130311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0</v>
      </c>
      <c r="E47" s="113"/>
      <c r="F47" s="113"/>
      <c r="G47" s="113"/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153548565</v>
      </c>
      <c r="E48" s="14">
        <f>+E45+E46+E47</f>
        <v>49970533</v>
      </c>
      <c r="F48" s="14">
        <f t="shared" ref="F48:W48" si="15">+F45+F46+F47</f>
        <v>0</v>
      </c>
      <c r="G48" s="14">
        <f t="shared" si="15"/>
        <v>2268200</v>
      </c>
      <c r="H48" s="14">
        <f>+H45+H46+H47</f>
        <v>0</v>
      </c>
      <c r="I48" s="14">
        <f t="shared" si="15"/>
        <v>11992745</v>
      </c>
      <c r="J48" s="14">
        <f t="shared" si="15"/>
        <v>186776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89130311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153548565.09871244</v>
      </c>
      <c r="E49" s="134">
        <f>+'PLAN RASHODA I IZDATAKA'!E71</f>
        <v>49970533.098712444</v>
      </c>
      <c r="F49" s="134">
        <f>+'PLAN RASHODA I IZDATAKA'!F71</f>
        <v>0</v>
      </c>
      <c r="G49" s="134">
        <f>+'PLAN RASHODA I IZDATAKA'!G71</f>
        <v>2268200</v>
      </c>
      <c r="H49" s="134">
        <f>+'PLAN RASHODA I IZDATAKA'!H71</f>
        <v>0</v>
      </c>
      <c r="I49" s="134">
        <f>+'PLAN RASHODA I IZDATAKA'!I71</f>
        <v>11992745</v>
      </c>
      <c r="J49" s="134">
        <f>+'PLAN RASHODA I IZDATAKA'!J71</f>
        <v>186776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89130311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4.4" thickBot="1">
      <c r="A50" s="90">
        <v>2022</v>
      </c>
      <c r="B50" s="116"/>
      <c r="C50" s="117" t="s">
        <v>344</v>
      </c>
      <c r="D50" s="69">
        <f t="shared" si="12"/>
        <v>-9.8712444305419922E-2</v>
      </c>
      <c r="E50" s="118">
        <f>+E48-E49</f>
        <v>-9.8712444305419922E-2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89317087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186776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89130311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11992745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11992745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2268200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2268200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7.6">
      <c r="A64" s="90">
        <v>2022</v>
      </c>
      <c r="B64" s="95" t="s">
        <v>294</v>
      </c>
      <c r="C64" s="96" t="s">
        <v>254</v>
      </c>
      <c r="D64" s="70">
        <f t="shared" si="12"/>
        <v>49970533</v>
      </c>
      <c r="E64" s="186">
        <f>SUMIFS('Plan prihoda za unos u SAP'!$H$3:$H$501,'Plan prihoda za unos u SAP'!$C$3:$C$501,"=11",'Plan prihoda za unos u SAP'!$K$3:$K$501,"=671")</f>
        <v>49970533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153548565</v>
      </c>
      <c r="E67" s="4">
        <f>SUM(E51:E66)</f>
        <v>49970533</v>
      </c>
      <c r="F67" s="4">
        <f t="shared" ref="F67:W67" si="17">SUM(F51:F66)</f>
        <v>0</v>
      </c>
      <c r="G67" s="4">
        <f t="shared" si="17"/>
        <v>2268200</v>
      </c>
      <c r="H67" s="4">
        <f t="shared" si="17"/>
        <v>0</v>
      </c>
      <c r="I67" s="4">
        <f t="shared" si="17"/>
        <v>11992745</v>
      </c>
      <c r="J67" s="4">
        <f>SUM(J51:J66)</f>
        <v>186776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89130311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7.6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7.6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7.6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153548565</v>
      </c>
      <c r="E81" s="71">
        <f>+E80+E74+E67</f>
        <v>49970533</v>
      </c>
      <c r="F81" s="71">
        <f>+F80+F74+F67</f>
        <v>0</v>
      </c>
      <c r="G81" s="71">
        <f t="shared" ref="G81:W81" si="21">+G80+G74+G67</f>
        <v>2268200</v>
      </c>
      <c r="H81" s="71">
        <f t="shared" si="21"/>
        <v>0</v>
      </c>
      <c r="I81" s="71">
        <f t="shared" si="21"/>
        <v>11992745</v>
      </c>
      <c r="J81" s="71">
        <f t="shared" si="21"/>
        <v>186776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89130311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6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96.6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63633099</v>
      </c>
      <c r="E86" s="14">
        <f t="shared" ref="E86:W86" si="24">+E107+E114</f>
        <v>48970533</v>
      </c>
      <c r="F86" s="14">
        <f t="shared" si="24"/>
        <v>0</v>
      </c>
      <c r="G86" s="14">
        <f t="shared" si="24"/>
        <v>2338514</v>
      </c>
      <c r="H86" s="14">
        <f>+H107+H114</f>
        <v>0</v>
      </c>
      <c r="I86" s="14">
        <f t="shared" si="24"/>
        <v>12224052</v>
      </c>
      <c r="J86" s="14">
        <f t="shared" si="24"/>
        <v>100000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0</v>
      </c>
      <c r="E87" s="113"/>
      <c r="F87" s="113"/>
      <c r="G87" s="113"/>
      <c r="H87" s="113"/>
      <c r="I87" s="113">
        <v>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63633099</v>
      </c>
      <c r="E88" s="14">
        <f>+E85+E86+E87</f>
        <v>48970533</v>
      </c>
      <c r="F88" s="14">
        <f t="shared" ref="F88:W88" si="25">+F85+F86+F87</f>
        <v>0</v>
      </c>
      <c r="G88" s="14">
        <f t="shared" si="25"/>
        <v>2338514</v>
      </c>
      <c r="H88" s="14">
        <f>+H85+H86+H87</f>
        <v>0</v>
      </c>
      <c r="I88" s="14">
        <f t="shared" si="25"/>
        <v>12224052</v>
      </c>
      <c r="J88" s="14">
        <f t="shared" si="25"/>
        <v>100000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63633098.700000003</v>
      </c>
      <c r="E89" s="134">
        <f>+'PLAN RASHODA I IZDATAKA'!E91</f>
        <v>48970533</v>
      </c>
      <c r="F89" s="134">
        <f>+'PLAN RASHODA I IZDATAKA'!F91</f>
        <v>0</v>
      </c>
      <c r="G89" s="134">
        <f>+'PLAN RASHODA I IZDATAKA'!G91</f>
        <v>2338514.2000000002</v>
      </c>
      <c r="H89" s="134">
        <f>+'PLAN RASHODA I IZDATAKA'!H91</f>
        <v>0</v>
      </c>
      <c r="I89" s="134">
        <f>+'PLAN RASHODA I IZDATAKA'!I91</f>
        <v>12224051.500000002</v>
      </c>
      <c r="J89" s="134">
        <f>+'PLAN RASHODA I IZDATAKA'!J91</f>
        <v>100000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4.4" thickBot="1">
      <c r="A90" s="90">
        <v>2023</v>
      </c>
      <c r="B90" s="116"/>
      <c r="C90" s="117" t="s">
        <v>344</v>
      </c>
      <c r="D90" s="69">
        <f t="shared" si="22"/>
        <v>0.29999999795109034</v>
      </c>
      <c r="E90" s="118">
        <f>+E88-E89</f>
        <v>0</v>
      </c>
      <c r="F90" s="118">
        <f t="shared" ref="F90:W90" si="26">+F88-F89</f>
        <v>0</v>
      </c>
      <c r="G90" s="118">
        <f t="shared" si="26"/>
        <v>-0.20000000018626451</v>
      </c>
      <c r="H90" s="118">
        <f>+H88-H89</f>
        <v>0</v>
      </c>
      <c r="I90" s="118">
        <f t="shared" si="26"/>
        <v>0.49999999813735485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100000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100000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12224052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12224052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2338514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2338514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48970533</v>
      </c>
      <c r="E104" s="186">
        <f>SUMIFS('Plan prihoda za unos u SAP'!$I$3:$I$501,'Plan prihoda za unos u SAP'!$C$3:$C$501,"=11",'Plan prihoda za unos u SAP'!$K$3:$K$501,"=671")</f>
        <v>48970533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63633099</v>
      </c>
      <c r="E107" s="4">
        <f>SUM(E91:E106)</f>
        <v>48970533</v>
      </c>
      <c r="F107" s="4">
        <f t="shared" ref="F107:W107" si="27">SUM(F91:F106)</f>
        <v>0</v>
      </c>
      <c r="G107" s="4">
        <f t="shared" si="27"/>
        <v>2338514</v>
      </c>
      <c r="H107" s="4">
        <f t="shared" si="27"/>
        <v>0</v>
      </c>
      <c r="I107" s="4">
        <f t="shared" si="27"/>
        <v>12224052</v>
      </c>
      <c r="J107" s="4">
        <f t="shared" si="27"/>
        <v>100000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7.6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7.6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7.6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63633099</v>
      </c>
      <c r="E121" s="71">
        <f>+E120+E114+E107</f>
        <v>48970533</v>
      </c>
      <c r="F121" s="71">
        <f>+F120+F114+F107</f>
        <v>0</v>
      </c>
      <c r="G121" s="71">
        <f t="shared" ref="G121:W121" si="31">+G120+G114+G107</f>
        <v>2338514</v>
      </c>
      <c r="H121" s="71">
        <f t="shared" si="31"/>
        <v>0</v>
      </c>
      <c r="I121" s="71">
        <f t="shared" si="31"/>
        <v>12224052</v>
      </c>
      <c r="J121" s="71">
        <f t="shared" si="31"/>
        <v>100000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4140625" defaultRowHeight="13.8"/>
  <cols>
    <col min="1" max="1" width="0" style="73" hidden="1" customWidth="1"/>
    <col min="2" max="2" width="14.109375" style="23" customWidth="1"/>
    <col min="3" max="3" width="40" style="24" customWidth="1"/>
    <col min="4" max="4" width="13.88671875" style="1" customWidth="1"/>
    <col min="5" max="15" width="13.109375" style="25" customWidth="1"/>
    <col min="16" max="16" width="14.44140625" style="25" customWidth="1"/>
    <col min="17" max="21" width="13.109375" style="25" customWidth="1"/>
    <col min="22" max="22" width="14.6640625" style="25" customWidth="1"/>
    <col min="23" max="23" width="13.109375" style="25" customWidth="1"/>
    <col min="24" max="39" width="11.44140625" style="72" customWidth="1"/>
    <col min="40" max="193" width="11.44140625" style="72"/>
    <col min="194" max="16384" width="11.441406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9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84953858.098712444</v>
      </c>
      <c r="E3" s="121">
        <f t="shared" ref="E3:W3" si="1">E4+E38+E58</f>
        <v>49970533.098712444</v>
      </c>
      <c r="F3" s="121">
        <f t="shared" si="1"/>
        <v>150000</v>
      </c>
      <c r="G3" s="121">
        <f t="shared" si="1"/>
        <v>2200000</v>
      </c>
      <c r="H3" s="121">
        <f>H4+H38+H58</f>
        <v>0</v>
      </c>
      <c r="I3" s="121">
        <f t="shared" si="1"/>
        <v>11997660</v>
      </c>
      <c r="J3" s="121">
        <f t="shared" si="1"/>
        <v>186776</v>
      </c>
      <c r="K3" s="121">
        <f t="shared" si="1"/>
        <v>4200</v>
      </c>
      <c r="L3" s="121">
        <f>L4+L38+L58</f>
        <v>0</v>
      </c>
      <c r="M3" s="121">
        <f t="shared" si="1"/>
        <v>0</v>
      </c>
      <c r="N3" s="121">
        <f t="shared" si="1"/>
        <v>850000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19594689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83612868.098712444</v>
      </c>
      <c r="E4" s="125">
        <f>E5+E9+E15+E19+E23+E30+E33</f>
        <v>49660543.098712444</v>
      </c>
      <c r="F4" s="125">
        <f t="shared" ref="F4:W4" si="2">F5+F9+F15+F19+F23+F30+F33</f>
        <v>135000</v>
      </c>
      <c r="G4" s="125">
        <f t="shared" si="2"/>
        <v>1730000</v>
      </c>
      <c r="H4" s="125">
        <f>H5+H9+H15+H19+H23+H30+H33</f>
        <v>0</v>
      </c>
      <c r="I4" s="125">
        <f t="shared" si="2"/>
        <v>11536660</v>
      </c>
      <c r="J4" s="125">
        <f t="shared" si="2"/>
        <v>186776</v>
      </c>
      <c r="K4" s="125">
        <f t="shared" si="2"/>
        <v>4200</v>
      </c>
      <c r="L4" s="125">
        <f>L5+L9+L15+L19+L23+L30+L33</f>
        <v>0</v>
      </c>
      <c r="M4" s="125">
        <f t="shared" si="2"/>
        <v>0</v>
      </c>
      <c r="N4" s="125">
        <f t="shared" si="2"/>
        <v>765000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19594689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50085516.098712444</v>
      </c>
      <c r="E5" s="12">
        <f>SUM(E6:E8)</f>
        <v>41171965.098712444</v>
      </c>
      <c r="F5" s="12">
        <f t="shared" ref="F5:W5" si="3">SUM(F6:F8)</f>
        <v>60000</v>
      </c>
      <c r="G5" s="12">
        <f t="shared" si="3"/>
        <v>670750</v>
      </c>
      <c r="H5" s="12">
        <f>SUM(H6:H8)</f>
        <v>0</v>
      </c>
      <c r="I5" s="12">
        <f t="shared" si="3"/>
        <v>7816020</v>
      </c>
      <c r="J5" s="12">
        <f t="shared" si="3"/>
        <v>22581</v>
      </c>
      <c r="K5" s="12">
        <f t="shared" si="3"/>
        <v>4200</v>
      </c>
      <c r="L5" s="12">
        <f>SUM(L6:L8)</f>
        <v>0</v>
      </c>
      <c r="M5" s="12">
        <f t="shared" si="3"/>
        <v>0</v>
      </c>
      <c r="N5" s="12">
        <f t="shared" si="3"/>
        <v>340000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42201658.098712444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34850971.098712444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51502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550000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6434352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19383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3605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291845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970000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620000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30000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320000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6913858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5700994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8498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90750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1061668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3198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595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48155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33209012</v>
      </c>
      <c r="E9" s="78">
        <f t="shared" ref="E9:W9" si="4">SUM(E10:E14)</f>
        <v>8384778</v>
      </c>
      <c r="F9" s="78">
        <f t="shared" si="4"/>
        <v>75000</v>
      </c>
      <c r="G9" s="78">
        <f>SUM(G10:G14)</f>
        <v>1043150</v>
      </c>
      <c r="H9" s="78">
        <f>SUM(H10:H14)</f>
        <v>0</v>
      </c>
      <c r="I9" s="78">
        <f t="shared" si="4"/>
        <v>3522200</v>
      </c>
      <c r="J9" s="78">
        <f t="shared" si="4"/>
        <v>164195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425000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19594689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2474705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1918554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12350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44700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312631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116470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70000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2271148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1291148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300000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680000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27072932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4536950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32650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604150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2087140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32353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185000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19594689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334709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120000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41300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161229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12180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1055518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518126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30000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53000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281200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3192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170000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142900</v>
      </c>
      <c r="E15" s="4">
        <f t="shared" ref="E15:W15" si="5">SUM(E16:E18)</f>
        <v>25800</v>
      </c>
      <c r="F15" s="4">
        <f t="shared" si="5"/>
        <v>0</v>
      </c>
      <c r="G15" s="4">
        <f t="shared" si="5"/>
        <v>16100</v>
      </c>
      <c r="H15" s="4">
        <f>SUM(H16:H18)</f>
        <v>0</v>
      </c>
      <c r="I15" s="4">
        <f t="shared" si="5"/>
        <v>101000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142900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25800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16100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101000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175440</v>
      </c>
      <c r="E30" s="4">
        <f t="shared" ref="E30:W30" si="8">SUM(E31:E32)</f>
        <v>78000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97440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175440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78000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97440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1340990</v>
      </c>
      <c r="E38" s="126">
        <f>E42+E49+E51+E53+E39</f>
        <v>309990</v>
      </c>
      <c r="F38" s="126">
        <f t="shared" ref="F38:W38" si="11">F42+F49+F51+F53+F39</f>
        <v>15000</v>
      </c>
      <c r="G38" s="126">
        <f t="shared" si="11"/>
        <v>470000</v>
      </c>
      <c r="H38" s="126">
        <f>H42+H49+H51+H53+H39</f>
        <v>0</v>
      </c>
      <c r="I38" s="126">
        <f t="shared" si="11"/>
        <v>461000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85000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1340990</v>
      </c>
      <c r="E42" s="4">
        <f t="shared" ref="E42:W42" si="13">SUM(E43:E48)</f>
        <v>309990</v>
      </c>
      <c r="F42" s="4">
        <f t="shared" si="13"/>
        <v>15000</v>
      </c>
      <c r="G42" s="4">
        <f t="shared" si="13"/>
        <v>470000</v>
      </c>
      <c r="H42" s="4">
        <f>SUM(H43:H48)</f>
        <v>0</v>
      </c>
      <c r="I42" s="4">
        <f t="shared" si="13"/>
        <v>461000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85000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964990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309990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350000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305000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206000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90000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116000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170000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15000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30000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40000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85000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00000000000006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153548565.09871244</v>
      </c>
      <c r="E71" s="121">
        <f t="shared" ref="E71:W71" si="23">+E72+E80+E86</f>
        <v>49970533.098712444</v>
      </c>
      <c r="F71" s="121">
        <f t="shared" si="23"/>
        <v>0</v>
      </c>
      <c r="G71" s="121">
        <f t="shared" si="23"/>
        <v>2268200</v>
      </c>
      <c r="H71" s="121">
        <f>+H72+H80+H86</f>
        <v>0</v>
      </c>
      <c r="I71" s="121">
        <f t="shared" si="23"/>
        <v>11992745</v>
      </c>
      <c r="J71" s="121">
        <f t="shared" si="23"/>
        <v>186776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89130311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152284900.09871244</v>
      </c>
      <c r="E72" s="130">
        <f t="shared" ref="E72:W72" si="24">SUM(E73:E79)</f>
        <v>49660543.098712444</v>
      </c>
      <c r="F72" s="130">
        <f t="shared" si="24"/>
        <v>0</v>
      </c>
      <c r="G72" s="130">
        <f t="shared" si="24"/>
        <v>1783630.0000000002</v>
      </c>
      <c r="H72" s="130">
        <f>SUM(H73:H79)</f>
        <v>0</v>
      </c>
      <c r="I72" s="130">
        <f t="shared" si="24"/>
        <v>11523640</v>
      </c>
      <c r="J72" s="130">
        <f t="shared" si="24"/>
        <v>186776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89130311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49783033.848712444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41171965.098712444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691543.25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7896944.5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22581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102200693.01000001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8384778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1075487.6500000001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3445921.36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164195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89130311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146530.1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25800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16599.099999999999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104131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154643.14000000001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78000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76643.14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1263665</v>
      </c>
      <c r="E80" s="131">
        <f t="shared" ref="E80:W80" si="25">SUM(E81:E85)</f>
        <v>309990</v>
      </c>
      <c r="F80" s="131">
        <f t="shared" si="25"/>
        <v>0</v>
      </c>
      <c r="G80" s="131">
        <f t="shared" si="25"/>
        <v>484570</v>
      </c>
      <c r="H80" s="131">
        <f>SUM(H81:H85)</f>
        <v>0</v>
      </c>
      <c r="I80" s="131">
        <f t="shared" si="25"/>
        <v>469105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1263665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309990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484570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469105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00000000000006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63633098.700000003</v>
      </c>
      <c r="E91" s="121">
        <f t="shared" ref="E91:W91" si="28">E92+E100+E106</f>
        <v>48970533</v>
      </c>
      <c r="F91" s="121">
        <f t="shared" si="28"/>
        <v>0</v>
      </c>
      <c r="G91" s="121">
        <f t="shared" si="28"/>
        <v>2338514.2000000002</v>
      </c>
      <c r="H91" s="121">
        <f>H92+H100+H106</f>
        <v>0</v>
      </c>
      <c r="I91" s="121">
        <f t="shared" si="28"/>
        <v>12224051.500000002</v>
      </c>
      <c r="J91" s="121">
        <f t="shared" si="28"/>
        <v>100000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62339869.775000006</v>
      </c>
      <c r="E92" s="130">
        <f t="shared" ref="E92:G92" si="29">SUM(E93:E99)</f>
        <v>48660543</v>
      </c>
      <c r="F92" s="130">
        <f t="shared" si="29"/>
        <v>0</v>
      </c>
      <c r="G92" s="130">
        <f t="shared" si="29"/>
        <v>1838922.53</v>
      </c>
      <c r="H92" s="130">
        <f>SUM(H93:H99)</f>
        <v>0</v>
      </c>
      <c r="I92" s="130">
        <f t="shared" ref="I92:K92" si="30">SUM(I93:I99)</f>
        <v>11740404.245000001</v>
      </c>
      <c r="J92" s="130">
        <f t="shared" si="30"/>
        <v>100000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49026695.870250002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40171965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712981.09074999997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8141749.7795000002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13026502.094310001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8384778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1108827.76715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3432896.3271600003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100000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150272.73310000001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25800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17113.6721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107359.061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136399.07733999999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78000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58399.077339999996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1293228.9249999998</v>
      </c>
      <c r="E100" s="131">
        <f t="shared" ref="E100:G100" si="33">SUM(E101:E105)</f>
        <v>309990</v>
      </c>
      <c r="F100" s="131">
        <f t="shared" si="33"/>
        <v>0</v>
      </c>
      <c r="G100" s="131">
        <f t="shared" si="33"/>
        <v>499591.67</v>
      </c>
      <c r="H100" s="131">
        <f>SUM(H101:H105)</f>
        <v>0</v>
      </c>
      <c r="I100" s="131">
        <f t="shared" ref="I100:K100" si="34">SUM(I101:I105)</f>
        <v>483647.255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1293228.9249999998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309990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499591.67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483647.255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4.4"/>
  <cols>
    <col min="2" max="2" width="11.88671875" customWidth="1"/>
    <col min="3" max="3" width="11.6640625" customWidth="1"/>
    <col min="5" max="5" width="11.33203125" customWidth="1"/>
    <col min="6" max="6" width="18.5546875" customWidth="1"/>
    <col min="7" max="7" width="20.33203125" customWidth="1"/>
    <col min="8" max="8" width="19" customWidth="1"/>
    <col min="258" max="258" width="11.88671875" customWidth="1"/>
    <col min="259" max="259" width="11.6640625" customWidth="1"/>
    <col min="261" max="261" width="11.33203125" customWidth="1"/>
    <col min="262" max="262" width="18.5546875" customWidth="1"/>
    <col min="263" max="263" width="20.33203125" customWidth="1"/>
    <col min="264" max="264" width="19" customWidth="1"/>
    <col min="514" max="514" width="11.88671875" customWidth="1"/>
    <col min="515" max="515" width="11.6640625" customWidth="1"/>
    <col min="517" max="517" width="11.33203125" customWidth="1"/>
    <col min="518" max="518" width="18.5546875" customWidth="1"/>
    <col min="519" max="519" width="20.33203125" customWidth="1"/>
    <col min="520" max="520" width="19" customWidth="1"/>
    <col min="770" max="770" width="11.88671875" customWidth="1"/>
    <col min="771" max="771" width="11.6640625" customWidth="1"/>
    <col min="773" max="773" width="11.33203125" customWidth="1"/>
    <col min="774" max="774" width="18.5546875" customWidth="1"/>
    <col min="775" max="775" width="20.33203125" customWidth="1"/>
    <col min="776" max="776" width="19" customWidth="1"/>
    <col min="1026" max="1026" width="11.88671875" customWidth="1"/>
    <col min="1027" max="1027" width="11.6640625" customWidth="1"/>
    <col min="1029" max="1029" width="11.33203125" customWidth="1"/>
    <col min="1030" max="1030" width="18.5546875" customWidth="1"/>
    <col min="1031" max="1031" width="20.33203125" customWidth="1"/>
    <col min="1032" max="1032" width="19" customWidth="1"/>
    <col min="1282" max="1282" width="11.88671875" customWidth="1"/>
    <col min="1283" max="1283" width="11.6640625" customWidth="1"/>
    <col min="1285" max="1285" width="11.33203125" customWidth="1"/>
    <col min="1286" max="1286" width="18.5546875" customWidth="1"/>
    <col min="1287" max="1287" width="20.33203125" customWidth="1"/>
    <col min="1288" max="1288" width="19" customWidth="1"/>
    <col min="1538" max="1538" width="11.88671875" customWidth="1"/>
    <col min="1539" max="1539" width="11.6640625" customWidth="1"/>
    <col min="1541" max="1541" width="11.33203125" customWidth="1"/>
    <col min="1542" max="1542" width="18.5546875" customWidth="1"/>
    <col min="1543" max="1543" width="20.33203125" customWidth="1"/>
    <col min="1544" max="1544" width="19" customWidth="1"/>
    <col min="1794" max="1794" width="11.88671875" customWidth="1"/>
    <col min="1795" max="1795" width="11.6640625" customWidth="1"/>
    <col min="1797" max="1797" width="11.33203125" customWidth="1"/>
    <col min="1798" max="1798" width="18.5546875" customWidth="1"/>
    <col min="1799" max="1799" width="20.33203125" customWidth="1"/>
    <col min="1800" max="1800" width="19" customWidth="1"/>
    <col min="2050" max="2050" width="11.88671875" customWidth="1"/>
    <col min="2051" max="2051" width="11.6640625" customWidth="1"/>
    <col min="2053" max="2053" width="11.33203125" customWidth="1"/>
    <col min="2054" max="2054" width="18.5546875" customWidth="1"/>
    <col min="2055" max="2055" width="20.33203125" customWidth="1"/>
    <col min="2056" max="2056" width="19" customWidth="1"/>
    <col min="2306" max="2306" width="11.88671875" customWidth="1"/>
    <col min="2307" max="2307" width="11.6640625" customWidth="1"/>
    <col min="2309" max="2309" width="11.33203125" customWidth="1"/>
    <col min="2310" max="2310" width="18.5546875" customWidth="1"/>
    <col min="2311" max="2311" width="20.33203125" customWidth="1"/>
    <col min="2312" max="2312" width="19" customWidth="1"/>
    <col min="2562" max="2562" width="11.88671875" customWidth="1"/>
    <col min="2563" max="2563" width="11.6640625" customWidth="1"/>
    <col min="2565" max="2565" width="11.33203125" customWidth="1"/>
    <col min="2566" max="2566" width="18.5546875" customWidth="1"/>
    <col min="2567" max="2567" width="20.33203125" customWidth="1"/>
    <col min="2568" max="2568" width="19" customWidth="1"/>
    <col min="2818" max="2818" width="11.88671875" customWidth="1"/>
    <col min="2819" max="2819" width="11.6640625" customWidth="1"/>
    <col min="2821" max="2821" width="11.33203125" customWidth="1"/>
    <col min="2822" max="2822" width="18.5546875" customWidth="1"/>
    <col min="2823" max="2823" width="20.33203125" customWidth="1"/>
    <col min="2824" max="2824" width="19" customWidth="1"/>
    <col min="3074" max="3074" width="11.88671875" customWidth="1"/>
    <col min="3075" max="3075" width="11.6640625" customWidth="1"/>
    <col min="3077" max="3077" width="11.33203125" customWidth="1"/>
    <col min="3078" max="3078" width="18.5546875" customWidth="1"/>
    <col min="3079" max="3079" width="20.33203125" customWidth="1"/>
    <col min="3080" max="3080" width="19" customWidth="1"/>
    <col min="3330" max="3330" width="11.88671875" customWidth="1"/>
    <col min="3331" max="3331" width="11.6640625" customWidth="1"/>
    <col min="3333" max="3333" width="11.33203125" customWidth="1"/>
    <col min="3334" max="3334" width="18.5546875" customWidth="1"/>
    <col min="3335" max="3335" width="20.33203125" customWidth="1"/>
    <col min="3336" max="3336" width="19" customWidth="1"/>
    <col min="3586" max="3586" width="11.88671875" customWidth="1"/>
    <col min="3587" max="3587" width="11.6640625" customWidth="1"/>
    <col min="3589" max="3589" width="11.33203125" customWidth="1"/>
    <col min="3590" max="3590" width="18.5546875" customWidth="1"/>
    <col min="3591" max="3591" width="20.33203125" customWidth="1"/>
    <col min="3592" max="3592" width="19" customWidth="1"/>
    <col min="3842" max="3842" width="11.88671875" customWidth="1"/>
    <col min="3843" max="3843" width="11.6640625" customWidth="1"/>
    <col min="3845" max="3845" width="11.33203125" customWidth="1"/>
    <col min="3846" max="3846" width="18.5546875" customWidth="1"/>
    <col min="3847" max="3847" width="20.33203125" customWidth="1"/>
    <col min="3848" max="3848" width="19" customWidth="1"/>
    <col min="4098" max="4098" width="11.88671875" customWidth="1"/>
    <col min="4099" max="4099" width="11.6640625" customWidth="1"/>
    <col min="4101" max="4101" width="11.33203125" customWidth="1"/>
    <col min="4102" max="4102" width="18.5546875" customWidth="1"/>
    <col min="4103" max="4103" width="20.33203125" customWidth="1"/>
    <col min="4104" max="4104" width="19" customWidth="1"/>
    <col min="4354" max="4354" width="11.88671875" customWidth="1"/>
    <col min="4355" max="4355" width="11.6640625" customWidth="1"/>
    <col min="4357" max="4357" width="11.33203125" customWidth="1"/>
    <col min="4358" max="4358" width="18.5546875" customWidth="1"/>
    <col min="4359" max="4359" width="20.33203125" customWidth="1"/>
    <col min="4360" max="4360" width="19" customWidth="1"/>
    <col min="4610" max="4610" width="11.88671875" customWidth="1"/>
    <col min="4611" max="4611" width="11.6640625" customWidth="1"/>
    <col min="4613" max="4613" width="11.33203125" customWidth="1"/>
    <col min="4614" max="4614" width="18.5546875" customWidth="1"/>
    <col min="4615" max="4615" width="20.33203125" customWidth="1"/>
    <col min="4616" max="4616" width="19" customWidth="1"/>
    <col min="4866" max="4866" width="11.88671875" customWidth="1"/>
    <col min="4867" max="4867" width="11.6640625" customWidth="1"/>
    <col min="4869" max="4869" width="11.33203125" customWidth="1"/>
    <col min="4870" max="4870" width="18.5546875" customWidth="1"/>
    <col min="4871" max="4871" width="20.33203125" customWidth="1"/>
    <col min="4872" max="4872" width="19" customWidth="1"/>
    <col min="5122" max="5122" width="11.88671875" customWidth="1"/>
    <col min="5123" max="5123" width="11.6640625" customWidth="1"/>
    <col min="5125" max="5125" width="11.33203125" customWidth="1"/>
    <col min="5126" max="5126" width="18.5546875" customWidth="1"/>
    <col min="5127" max="5127" width="20.33203125" customWidth="1"/>
    <col min="5128" max="5128" width="19" customWidth="1"/>
    <col min="5378" max="5378" width="11.88671875" customWidth="1"/>
    <col min="5379" max="5379" width="11.6640625" customWidth="1"/>
    <col min="5381" max="5381" width="11.33203125" customWidth="1"/>
    <col min="5382" max="5382" width="18.5546875" customWidth="1"/>
    <col min="5383" max="5383" width="20.33203125" customWidth="1"/>
    <col min="5384" max="5384" width="19" customWidth="1"/>
    <col min="5634" max="5634" width="11.88671875" customWidth="1"/>
    <col min="5635" max="5635" width="11.6640625" customWidth="1"/>
    <col min="5637" max="5637" width="11.33203125" customWidth="1"/>
    <col min="5638" max="5638" width="18.5546875" customWidth="1"/>
    <col min="5639" max="5639" width="20.33203125" customWidth="1"/>
    <col min="5640" max="5640" width="19" customWidth="1"/>
    <col min="5890" max="5890" width="11.88671875" customWidth="1"/>
    <col min="5891" max="5891" width="11.6640625" customWidth="1"/>
    <col min="5893" max="5893" width="11.33203125" customWidth="1"/>
    <col min="5894" max="5894" width="18.5546875" customWidth="1"/>
    <col min="5895" max="5895" width="20.33203125" customWidth="1"/>
    <col min="5896" max="5896" width="19" customWidth="1"/>
    <col min="6146" max="6146" width="11.88671875" customWidth="1"/>
    <col min="6147" max="6147" width="11.6640625" customWidth="1"/>
    <col min="6149" max="6149" width="11.33203125" customWidth="1"/>
    <col min="6150" max="6150" width="18.5546875" customWidth="1"/>
    <col min="6151" max="6151" width="20.33203125" customWidth="1"/>
    <col min="6152" max="6152" width="19" customWidth="1"/>
    <col min="6402" max="6402" width="11.88671875" customWidth="1"/>
    <col min="6403" max="6403" width="11.6640625" customWidth="1"/>
    <col min="6405" max="6405" width="11.33203125" customWidth="1"/>
    <col min="6406" max="6406" width="18.5546875" customWidth="1"/>
    <col min="6407" max="6407" width="20.33203125" customWidth="1"/>
    <col min="6408" max="6408" width="19" customWidth="1"/>
    <col min="6658" max="6658" width="11.88671875" customWidth="1"/>
    <col min="6659" max="6659" width="11.6640625" customWidth="1"/>
    <col min="6661" max="6661" width="11.33203125" customWidth="1"/>
    <col min="6662" max="6662" width="18.5546875" customWidth="1"/>
    <col min="6663" max="6663" width="20.33203125" customWidth="1"/>
    <col min="6664" max="6664" width="19" customWidth="1"/>
    <col min="6914" max="6914" width="11.88671875" customWidth="1"/>
    <col min="6915" max="6915" width="11.6640625" customWidth="1"/>
    <col min="6917" max="6917" width="11.33203125" customWidth="1"/>
    <col min="6918" max="6918" width="18.5546875" customWidth="1"/>
    <col min="6919" max="6919" width="20.33203125" customWidth="1"/>
    <col min="6920" max="6920" width="19" customWidth="1"/>
    <col min="7170" max="7170" width="11.88671875" customWidth="1"/>
    <col min="7171" max="7171" width="11.6640625" customWidth="1"/>
    <col min="7173" max="7173" width="11.33203125" customWidth="1"/>
    <col min="7174" max="7174" width="18.5546875" customWidth="1"/>
    <col min="7175" max="7175" width="20.33203125" customWidth="1"/>
    <col min="7176" max="7176" width="19" customWidth="1"/>
    <col min="7426" max="7426" width="11.88671875" customWidth="1"/>
    <col min="7427" max="7427" width="11.6640625" customWidth="1"/>
    <col min="7429" max="7429" width="11.33203125" customWidth="1"/>
    <col min="7430" max="7430" width="18.5546875" customWidth="1"/>
    <col min="7431" max="7431" width="20.33203125" customWidth="1"/>
    <col min="7432" max="7432" width="19" customWidth="1"/>
    <col min="7682" max="7682" width="11.88671875" customWidth="1"/>
    <col min="7683" max="7683" width="11.6640625" customWidth="1"/>
    <col min="7685" max="7685" width="11.33203125" customWidth="1"/>
    <col min="7686" max="7686" width="18.5546875" customWidth="1"/>
    <col min="7687" max="7687" width="20.33203125" customWidth="1"/>
    <col min="7688" max="7688" width="19" customWidth="1"/>
    <col min="7938" max="7938" width="11.88671875" customWidth="1"/>
    <col min="7939" max="7939" width="11.6640625" customWidth="1"/>
    <col min="7941" max="7941" width="11.33203125" customWidth="1"/>
    <col min="7942" max="7942" width="18.5546875" customWidth="1"/>
    <col min="7943" max="7943" width="20.33203125" customWidth="1"/>
    <col min="7944" max="7944" width="19" customWidth="1"/>
    <col min="8194" max="8194" width="11.88671875" customWidth="1"/>
    <col min="8195" max="8195" width="11.6640625" customWidth="1"/>
    <col min="8197" max="8197" width="11.33203125" customWidth="1"/>
    <col min="8198" max="8198" width="18.5546875" customWidth="1"/>
    <col min="8199" max="8199" width="20.33203125" customWidth="1"/>
    <col min="8200" max="8200" width="19" customWidth="1"/>
    <col min="8450" max="8450" width="11.88671875" customWidth="1"/>
    <col min="8451" max="8451" width="11.6640625" customWidth="1"/>
    <col min="8453" max="8453" width="11.33203125" customWidth="1"/>
    <col min="8454" max="8454" width="18.5546875" customWidth="1"/>
    <col min="8455" max="8455" width="20.33203125" customWidth="1"/>
    <col min="8456" max="8456" width="19" customWidth="1"/>
    <col min="8706" max="8706" width="11.88671875" customWidth="1"/>
    <col min="8707" max="8707" width="11.6640625" customWidth="1"/>
    <col min="8709" max="8709" width="11.33203125" customWidth="1"/>
    <col min="8710" max="8710" width="18.5546875" customWidth="1"/>
    <col min="8711" max="8711" width="20.33203125" customWidth="1"/>
    <col min="8712" max="8712" width="19" customWidth="1"/>
    <col min="8962" max="8962" width="11.88671875" customWidth="1"/>
    <col min="8963" max="8963" width="11.6640625" customWidth="1"/>
    <col min="8965" max="8965" width="11.33203125" customWidth="1"/>
    <col min="8966" max="8966" width="18.5546875" customWidth="1"/>
    <col min="8967" max="8967" width="20.33203125" customWidth="1"/>
    <col min="8968" max="8968" width="19" customWidth="1"/>
    <col min="9218" max="9218" width="11.88671875" customWidth="1"/>
    <col min="9219" max="9219" width="11.6640625" customWidth="1"/>
    <col min="9221" max="9221" width="11.33203125" customWidth="1"/>
    <col min="9222" max="9222" width="18.5546875" customWidth="1"/>
    <col min="9223" max="9223" width="20.33203125" customWidth="1"/>
    <col min="9224" max="9224" width="19" customWidth="1"/>
    <col min="9474" max="9474" width="11.88671875" customWidth="1"/>
    <col min="9475" max="9475" width="11.6640625" customWidth="1"/>
    <col min="9477" max="9477" width="11.33203125" customWidth="1"/>
    <col min="9478" max="9478" width="18.5546875" customWidth="1"/>
    <col min="9479" max="9479" width="20.33203125" customWidth="1"/>
    <col min="9480" max="9480" width="19" customWidth="1"/>
    <col min="9730" max="9730" width="11.88671875" customWidth="1"/>
    <col min="9731" max="9731" width="11.6640625" customWidth="1"/>
    <col min="9733" max="9733" width="11.33203125" customWidth="1"/>
    <col min="9734" max="9734" width="18.5546875" customWidth="1"/>
    <col min="9735" max="9735" width="20.33203125" customWidth="1"/>
    <col min="9736" max="9736" width="19" customWidth="1"/>
    <col min="9986" max="9986" width="11.88671875" customWidth="1"/>
    <col min="9987" max="9987" width="11.6640625" customWidth="1"/>
    <col min="9989" max="9989" width="11.33203125" customWidth="1"/>
    <col min="9990" max="9990" width="18.5546875" customWidth="1"/>
    <col min="9991" max="9991" width="20.33203125" customWidth="1"/>
    <col min="9992" max="9992" width="19" customWidth="1"/>
    <col min="10242" max="10242" width="11.88671875" customWidth="1"/>
    <col min="10243" max="10243" width="11.6640625" customWidth="1"/>
    <col min="10245" max="10245" width="11.33203125" customWidth="1"/>
    <col min="10246" max="10246" width="18.5546875" customWidth="1"/>
    <col min="10247" max="10247" width="20.33203125" customWidth="1"/>
    <col min="10248" max="10248" width="19" customWidth="1"/>
    <col min="10498" max="10498" width="11.88671875" customWidth="1"/>
    <col min="10499" max="10499" width="11.6640625" customWidth="1"/>
    <col min="10501" max="10501" width="11.33203125" customWidth="1"/>
    <col min="10502" max="10502" width="18.5546875" customWidth="1"/>
    <col min="10503" max="10503" width="20.33203125" customWidth="1"/>
    <col min="10504" max="10504" width="19" customWidth="1"/>
    <col min="10754" max="10754" width="11.88671875" customWidth="1"/>
    <col min="10755" max="10755" width="11.6640625" customWidth="1"/>
    <col min="10757" max="10757" width="11.33203125" customWidth="1"/>
    <col min="10758" max="10758" width="18.5546875" customWidth="1"/>
    <col min="10759" max="10759" width="20.33203125" customWidth="1"/>
    <col min="10760" max="10760" width="19" customWidth="1"/>
    <col min="11010" max="11010" width="11.88671875" customWidth="1"/>
    <col min="11011" max="11011" width="11.6640625" customWidth="1"/>
    <col min="11013" max="11013" width="11.33203125" customWidth="1"/>
    <col min="11014" max="11014" width="18.5546875" customWidth="1"/>
    <col min="11015" max="11015" width="20.33203125" customWidth="1"/>
    <col min="11016" max="11016" width="19" customWidth="1"/>
    <col min="11266" max="11266" width="11.88671875" customWidth="1"/>
    <col min="11267" max="11267" width="11.6640625" customWidth="1"/>
    <col min="11269" max="11269" width="11.33203125" customWidth="1"/>
    <col min="11270" max="11270" width="18.5546875" customWidth="1"/>
    <col min="11271" max="11271" width="20.33203125" customWidth="1"/>
    <col min="11272" max="11272" width="19" customWidth="1"/>
    <col min="11522" max="11522" width="11.88671875" customWidth="1"/>
    <col min="11523" max="11523" width="11.6640625" customWidth="1"/>
    <col min="11525" max="11525" width="11.33203125" customWidth="1"/>
    <col min="11526" max="11526" width="18.5546875" customWidth="1"/>
    <col min="11527" max="11527" width="20.33203125" customWidth="1"/>
    <col min="11528" max="11528" width="19" customWidth="1"/>
    <col min="11778" max="11778" width="11.88671875" customWidth="1"/>
    <col min="11779" max="11779" width="11.6640625" customWidth="1"/>
    <col min="11781" max="11781" width="11.33203125" customWidth="1"/>
    <col min="11782" max="11782" width="18.5546875" customWidth="1"/>
    <col min="11783" max="11783" width="20.33203125" customWidth="1"/>
    <col min="11784" max="11784" width="19" customWidth="1"/>
    <col min="12034" max="12034" width="11.88671875" customWidth="1"/>
    <col min="12035" max="12035" width="11.6640625" customWidth="1"/>
    <col min="12037" max="12037" width="11.33203125" customWidth="1"/>
    <col min="12038" max="12038" width="18.5546875" customWidth="1"/>
    <col min="12039" max="12039" width="20.33203125" customWidth="1"/>
    <col min="12040" max="12040" width="19" customWidth="1"/>
    <col min="12290" max="12290" width="11.88671875" customWidth="1"/>
    <col min="12291" max="12291" width="11.6640625" customWidth="1"/>
    <col min="12293" max="12293" width="11.33203125" customWidth="1"/>
    <col min="12294" max="12294" width="18.5546875" customWidth="1"/>
    <col min="12295" max="12295" width="20.33203125" customWidth="1"/>
    <col min="12296" max="12296" width="19" customWidth="1"/>
    <col min="12546" max="12546" width="11.88671875" customWidth="1"/>
    <col min="12547" max="12547" width="11.6640625" customWidth="1"/>
    <col min="12549" max="12549" width="11.33203125" customWidth="1"/>
    <col min="12550" max="12550" width="18.5546875" customWidth="1"/>
    <col min="12551" max="12551" width="20.33203125" customWidth="1"/>
    <col min="12552" max="12552" width="19" customWidth="1"/>
    <col min="12802" max="12802" width="11.88671875" customWidth="1"/>
    <col min="12803" max="12803" width="11.6640625" customWidth="1"/>
    <col min="12805" max="12805" width="11.33203125" customWidth="1"/>
    <col min="12806" max="12806" width="18.5546875" customWidth="1"/>
    <col min="12807" max="12807" width="20.33203125" customWidth="1"/>
    <col min="12808" max="12808" width="19" customWidth="1"/>
    <col min="13058" max="13058" width="11.88671875" customWidth="1"/>
    <col min="13059" max="13059" width="11.6640625" customWidth="1"/>
    <col min="13061" max="13061" width="11.33203125" customWidth="1"/>
    <col min="13062" max="13062" width="18.5546875" customWidth="1"/>
    <col min="13063" max="13063" width="20.33203125" customWidth="1"/>
    <col min="13064" max="13064" width="19" customWidth="1"/>
    <col min="13314" max="13314" width="11.88671875" customWidth="1"/>
    <col min="13315" max="13315" width="11.6640625" customWidth="1"/>
    <col min="13317" max="13317" width="11.33203125" customWidth="1"/>
    <col min="13318" max="13318" width="18.5546875" customWidth="1"/>
    <col min="13319" max="13319" width="20.33203125" customWidth="1"/>
    <col min="13320" max="13320" width="19" customWidth="1"/>
    <col min="13570" max="13570" width="11.88671875" customWidth="1"/>
    <col min="13571" max="13571" width="11.6640625" customWidth="1"/>
    <col min="13573" max="13573" width="11.33203125" customWidth="1"/>
    <col min="13574" max="13574" width="18.5546875" customWidth="1"/>
    <col min="13575" max="13575" width="20.33203125" customWidth="1"/>
    <col min="13576" max="13576" width="19" customWidth="1"/>
    <col min="13826" max="13826" width="11.88671875" customWidth="1"/>
    <col min="13827" max="13827" width="11.6640625" customWidth="1"/>
    <col min="13829" max="13829" width="11.33203125" customWidth="1"/>
    <col min="13830" max="13830" width="18.5546875" customWidth="1"/>
    <col min="13831" max="13831" width="20.33203125" customWidth="1"/>
    <col min="13832" max="13832" width="19" customWidth="1"/>
    <col min="14082" max="14082" width="11.88671875" customWidth="1"/>
    <col min="14083" max="14083" width="11.6640625" customWidth="1"/>
    <col min="14085" max="14085" width="11.33203125" customWidth="1"/>
    <col min="14086" max="14086" width="18.5546875" customWidth="1"/>
    <col min="14087" max="14087" width="20.33203125" customWidth="1"/>
    <col min="14088" max="14088" width="19" customWidth="1"/>
    <col min="14338" max="14338" width="11.88671875" customWidth="1"/>
    <col min="14339" max="14339" width="11.6640625" customWidth="1"/>
    <col min="14341" max="14341" width="11.33203125" customWidth="1"/>
    <col min="14342" max="14342" width="18.5546875" customWidth="1"/>
    <col min="14343" max="14343" width="20.33203125" customWidth="1"/>
    <col min="14344" max="14344" width="19" customWidth="1"/>
    <col min="14594" max="14594" width="11.88671875" customWidth="1"/>
    <col min="14595" max="14595" width="11.6640625" customWidth="1"/>
    <col min="14597" max="14597" width="11.33203125" customWidth="1"/>
    <col min="14598" max="14598" width="18.5546875" customWidth="1"/>
    <col min="14599" max="14599" width="20.33203125" customWidth="1"/>
    <col min="14600" max="14600" width="19" customWidth="1"/>
    <col min="14850" max="14850" width="11.88671875" customWidth="1"/>
    <col min="14851" max="14851" width="11.6640625" customWidth="1"/>
    <col min="14853" max="14853" width="11.33203125" customWidth="1"/>
    <col min="14854" max="14854" width="18.5546875" customWidth="1"/>
    <col min="14855" max="14855" width="20.33203125" customWidth="1"/>
    <col min="14856" max="14856" width="19" customWidth="1"/>
    <col min="15106" max="15106" width="11.88671875" customWidth="1"/>
    <col min="15107" max="15107" width="11.6640625" customWidth="1"/>
    <col min="15109" max="15109" width="11.33203125" customWidth="1"/>
    <col min="15110" max="15110" width="18.5546875" customWidth="1"/>
    <col min="15111" max="15111" width="20.33203125" customWidth="1"/>
    <col min="15112" max="15112" width="19" customWidth="1"/>
    <col min="15362" max="15362" width="11.88671875" customWidth="1"/>
    <col min="15363" max="15363" width="11.6640625" customWidth="1"/>
    <col min="15365" max="15365" width="11.33203125" customWidth="1"/>
    <col min="15366" max="15366" width="18.5546875" customWidth="1"/>
    <col min="15367" max="15367" width="20.33203125" customWidth="1"/>
    <col min="15368" max="15368" width="19" customWidth="1"/>
    <col min="15618" max="15618" width="11.88671875" customWidth="1"/>
    <col min="15619" max="15619" width="11.6640625" customWidth="1"/>
    <col min="15621" max="15621" width="11.33203125" customWidth="1"/>
    <col min="15622" max="15622" width="18.5546875" customWidth="1"/>
    <col min="15623" max="15623" width="20.33203125" customWidth="1"/>
    <col min="15624" max="15624" width="19" customWidth="1"/>
    <col min="15874" max="15874" width="11.88671875" customWidth="1"/>
    <col min="15875" max="15875" width="11.6640625" customWidth="1"/>
    <col min="15877" max="15877" width="11.33203125" customWidth="1"/>
    <col min="15878" max="15878" width="18.5546875" customWidth="1"/>
    <col min="15879" max="15879" width="20.33203125" customWidth="1"/>
    <col min="15880" max="15880" width="19" customWidth="1"/>
    <col min="16130" max="16130" width="11.88671875" customWidth="1"/>
    <col min="16131" max="16131" width="11.6640625" customWidth="1"/>
    <col min="16133" max="16133" width="11.33203125" customWidth="1"/>
    <col min="16134" max="16134" width="18.5546875" customWidth="1"/>
    <col min="16135" max="16135" width="20.33203125" customWidth="1"/>
    <col min="16136" max="16136" width="19" customWidth="1"/>
  </cols>
  <sheetData>
    <row r="1" spans="1:8" ht="15.6">
      <c r="A1" s="26" t="s">
        <v>3488</v>
      </c>
      <c r="B1" s="26"/>
      <c r="C1" s="26"/>
      <c r="D1" s="26"/>
      <c r="E1" s="26"/>
      <c r="F1" s="26"/>
      <c r="G1" s="26"/>
    </row>
    <row r="2" spans="1:8" ht="15.6">
      <c r="A2" s="26"/>
      <c r="B2" s="26"/>
      <c r="C2" s="26"/>
      <c r="D2" s="26"/>
      <c r="E2" s="26"/>
      <c r="F2" s="26"/>
      <c r="G2" s="26"/>
    </row>
    <row r="3" spans="1:8" ht="15.6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6">
      <c r="A8" s="26" t="s">
        <v>3489</v>
      </c>
      <c r="B8" s="26"/>
    </row>
    <row r="9" spans="1:8" ht="1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103" workbookViewId="0">
      <selection activeCell="A127" sqref="A127"/>
    </sheetView>
  </sheetViews>
  <sheetFormatPr defaultRowHeight="14.4"/>
  <cols>
    <col min="1" max="1" width="15.88671875" style="203" customWidth="1"/>
    <col min="2" max="2" width="113.554687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6.4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6.4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6.4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6.4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6.4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6.4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6.4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6.4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6.4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6.4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6.4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6.4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6.4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6.4">
      <c r="A301" s="246" t="s">
        <v>1262</v>
      </c>
      <c r="B301" s="245" t="s">
        <v>1263</v>
      </c>
    </row>
    <row r="302" spans="1:2" s="203" customFormat="1" ht="26.4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6.4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6.4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A388" sqref="A388"/>
    </sheetView>
  </sheetViews>
  <sheetFormatPr defaultRowHeight="14.4"/>
  <cols>
    <col min="1" max="1" width="22.554687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topLeftCell="A53" workbookViewId="0">
      <selection activeCell="F30" sqref="F30"/>
    </sheetView>
  </sheetViews>
  <sheetFormatPr defaultRowHeight="14.4"/>
  <cols>
    <col min="1" max="1" width="11.33203125" bestFit="1" customWidth="1"/>
    <col min="2" max="2" width="91.109375" customWidth="1"/>
    <col min="3" max="3" width="20.44140625" style="234" bestFit="1" customWidth="1"/>
    <col min="4" max="5" width="23.6640625" style="235" customWidth="1"/>
    <col min="6" max="6" width="11.6640625" style="231" customWidth="1"/>
  </cols>
  <sheetData>
    <row r="1" spans="1:6" ht="20.399999999999999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Đuzel</cp:lastModifiedBy>
  <cp:lastPrinted>2021-09-28T08:33:17Z</cp:lastPrinted>
  <dcterms:created xsi:type="dcterms:W3CDTF">2018-09-10T07:36:17Z</dcterms:created>
  <dcterms:modified xsi:type="dcterms:W3CDTF">2021-09-28T08:37:51Z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