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st 1\Desktop\web dokumenti\poslovanje\Financijski planovi\"/>
    </mc:Choice>
  </mc:AlternateContent>
  <xr:revisionPtr revIDLastSave="0" documentId="8_{2375E51E-9FC9-4046-B838-80F4065277C4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72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AKT!$A$3:$J$341</definedName>
    <definedName name="_xlnm._FilterDatabase" localSheetId="13" hidden="1">'KORISNICI DP'!$A$2:$H$616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DP'!$A$1:$H$617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22" i="4" l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E10" i="35" s="1"/>
  <c r="D11" i="35"/>
  <c r="D10" i="35" s="1"/>
  <c r="E26" i="35" l="1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5" i="4"/>
  <c r="B17" i="4"/>
  <c r="A10" i="4"/>
  <c r="B6" i="4"/>
  <c r="B18" i="4"/>
  <c r="A11" i="4"/>
  <c r="B7" i="4"/>
  <c r="B19" i="4"/>
  <c r="A12" i="4"/>
  <c r="A16" i="4"/>
  <c r="B16" i="4"/>
  <c r="B8" i="4"/>
  <c r="B20" i="4"/>
  <c r="A13" i="4"/>
  <c r="B9" i="4"/>
  <c r="B21" i="4"/>
  <c r="B3" i="4"/>
  <c r="A14" i="4"/>
  <c r="A6" i="4"/>
  <c r="B4" i="4"/>
  <c r="B10" i="4"/>
  <c r="B3" i="17"/>
  <c r="A15" i="4"/>
  <c r="B11" i="4"/>
  <c r="A4" i="4"/>
  <c r="B12" i="4"/>
  <c r="A5" i="4"/>
  <c r="A17" i="4"/>
  <c r="B13" i="4"/>
  <c r="A18" i="4"/>
  <c r="A21" i="4"/>
  <c r="B14" i="4"/>
  <c r="A7" i="4"/>
  <c r="A19" i="4"/>
  <c r="B15" i="4"/>
  <c r="A8" i="4"/>
  <c r="A20" i="4"/>
  <c r="A9" i="4"/>
  <c r="A3" i="17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<sst xmlns="http://schemas.openxmlformats.org/spreadsheetml/2006/main" count="13900" uniqueCount="4845">
  <si>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</si>
  <si>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</si>
  <si>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</si>
  <si>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</si>
  <si>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</si>
  <si>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</si>
  <si>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</si>
  <si>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</si>
  <si>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</si>
  <si>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</si>
  <si>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</si>
  <si>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</si>
  <si>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</si>
  <si>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</si>
  <si>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</si>
  <si>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</si>
  <si>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</si>
  <si>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</si>
  <si>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</si>
  <si>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</si>
  <si>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</si>
  <si>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</si>
  <si>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</si>
  <si>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</si>
  <si>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</si>
  <si>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</si>
  <si>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</si>
  <si>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</si>
  <si>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</si>
  <si>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</si>
  <si>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</si>
  <si>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</si>
  <si>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</si>
  <si>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</si>
  <si>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</si>
  <si>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</si>
  <si>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</si>
  <si>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</si>
  <si>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</si>
  <si>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</si>
  <si>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</si>
  <si>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</si>
  <si>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</si>
  <si>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</si>
  <si>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</si>
  <si>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</si>
  <si>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</si>
  <si>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</si>
  <si>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</si>
  <si>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</si>
  <si>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</si>
  <si>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</si>
  <si>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</si>
  <si>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</si>
  <si>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</si>
  <si>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</si>
  <si>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</si>
  <si>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</si>
  <si>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</si>
  <si>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</si>
  <si>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</si>
  <si>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</si>
  <si>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</si>
  <si>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</si>
  <si>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</si>
  <si>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</si>
  <si>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</si>
  <si>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</si>
  <si>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</si>
  <si>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</si>
  <si>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</si>
  <si>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</si>
  <si>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</si>
  <si>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</si>
  <si>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</si>
  <si>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</si>
  <si>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</si>
  <si>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</si>
  <si>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</si>
  <si>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</si>
  <si>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</si>
  <si>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</si>
  <si>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</si>
  <si>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</si>
  <si>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</si>
  <si>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</si>
  <si>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</si>
  <si>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</si>
  <si>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</si>
  <si>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</si>
  <si>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</si>
  <si>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</si>
  <si>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</si>
  <si>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</si>
  <si>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</si>
  <si>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</si>
  <si>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</si>
  <si>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</si>
  <si>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</si>
  <si>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</si>
  <si>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</si>
  <si>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</si>
  <si>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</si>
  <si>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</si>
  <si>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</si>
  <si>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</si>
  <si>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</si>
  <si>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</si>
  <si>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</si>
  <si>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</si>
  <si>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</si>
  <si>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</si>
  <si>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</si>
  <si>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</si>
  <si>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</si>
  <si>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</si>
  <si>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</si>
  <si>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</si>
  <si>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</si>
  <si>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</si>
  <si>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</si>
  <si>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</si>
  <si>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</si>
  <si>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</si>
  <si>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</si>
  <si>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</si>
  <si>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</si>
  <si>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</si>
  <si>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</si>
  <si>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</si>
  <si>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</si>
  <si>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</si>
  <si>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</si>
  <si>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</si>
  <si>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</si>
  <si>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</si>
  <si>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</si>
  <si>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</si>
  <si>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</si>
  <si>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</si>
  <si>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</si>
  <si>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</si>
  <si>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</si>
  <si>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</si>
  <si>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</si>
  <si>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</si>
  <si>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</si>
  <si>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</si>
  <si>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</si>
  <si>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</si>
  <si>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</si>
  <si>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</si>
  <si>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</si>
  <si>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</si>
  <si>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</si>
  <si>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</si>
  <si>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</si>
  <si>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</si>
  <si>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</si>
  <si>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</si>
  <si>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</si>
  <si>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</si>
  <si>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</si>
  <si>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</si>
  <si>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</si>
  <si>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</si>
  <si>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</si>
  <si>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</si>
  <si>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</si>
  <si>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</si>
  <si>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</si>
  <si>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</si>
  <si>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</si>
  <si>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</si>
  <si>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</si>
  <si>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</si>
  <si>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</si>
  <si>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</si>
  <si>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</si>
  <si>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</si>
  <si>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</si>
  <si>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</si>
  <si>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</si>
  <si>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</si>
  <si>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</si>
  <si>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</si>
  <si>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</si>
  <si>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</si>
  <si>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</si>
  <si>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</si>
  <si>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</si>
  <si>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</si>
  <si>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</si>
  <si>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</si>
  <si>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</si>
  <si>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</si>
  <si>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</si>
  <si>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</si>
  <si>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</si>
  <si>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</si>
  <si>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</si>
  <si>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</si>
  <si>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</si>
  <si>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</si>
  <si>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</si>
  <si>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</si>
  <si>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</si>
  <si>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</si>
  <si>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</si>
  <si>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</si>
  <si>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</si>
  <si>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</si>
  <si>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</si>
  <si>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</si>
  <si>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</si>
  <si>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</si>
  <si>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</si>
  <si>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</si>
  <si>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</si>
  <si>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</si>
  <si>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</si>
  <si>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</si>
  <si>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</si>
  <si>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</si>
  <si>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</si>
  <si>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</si>
  <si>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</si>
  <si>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</si>
  <si>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</si>
  <si>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</si>
  <si>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</si>
  <si>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</si>
  <si>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</si>
  <si>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</si>
  <si>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</si>
  <si>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</si>
  <si>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</si>
  <si>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</si>
  <si>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</si>
  <si>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</si>
  <si>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</si>
  <si>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</si>
  <si>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</si>
  <si>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</si>
  <si>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</si>
  <si>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</si>
  <si>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</si>
  <si>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</si>
  <si>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</si>
  <si>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</si>
  <si>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</si>
  <si>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</si>
  <si>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</si>
  <si>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</si>
  <si>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</si>
  <si>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</si>
  <si>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</si>
  <si>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</si>
  <si>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</si>
  <si>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</si>
  <si>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</si>
  <si>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</si>
  <si>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</si>
  <si>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</si>
  <si>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</si>
  <si>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</si>
  <si>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</si>
  <si>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</si>
  <si>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</si>
  <si>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</si>
  <si>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</si>
  <si>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</si>
  <si>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</si>
  <si>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</si>
  <si>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</si>
  <si>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</si>
  <si>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</si>
  <si>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</si>
  <si>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</si>
  <si>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</si>
  <si>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</si>
  <si>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</si>
  <si>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</si>
  <si>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</si>
  <si>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</si>
  <si>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</si>
  <si>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</si>
  <si>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</si>
  <si>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</si>
  <si>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</si>
  <si>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</si>
  <si>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</si>
  <si>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</si>
  <si>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</si>
  <si>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</si>
  <si>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</si>
  <si>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</si>
  <si>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</si>
  <si>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</si>
  <si>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</si>
  <si>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</si>
  <si>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</si>
  <si>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</si>
  <si>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</si>
  <si>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</si>
  <si>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</si>
  <si>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</si>
  <si>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</si>
  <si>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</si>
  <si>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</si>
  <si>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</si>
  <si>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</si>
  <si>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</si>
  <si>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</si>
  <si>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</si>
  <si>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</si>
  <si>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</si>
  <si>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</si>
  <si>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</si>
  <si>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</si>
  <si>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</si>
  <si>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</si>
  <si>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</si>
  <si>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</si>
  <si>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</si>
  <si>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</si>
  <si>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</si>
  <si>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</si>
  <si>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</si>
  <si>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</si>
  <si>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</si>
  <si>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</si>
  <si>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</si>
  <si>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</si>
  <si>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</si>
  <si>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</si>
  <si>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</si>
  <si>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</si>
  <si>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</si>
  <si>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</si>
  <si>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</si>
  <si>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</si>
  <si>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</si>
  <si>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</si>
  <si>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</si>
  <si>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</si>
  <si>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</si>
  <si>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</si>
  <si>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</si>
  <si>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</si>
  <si>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</si>
  <si>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</si>
  <si>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</si>
  <si>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</si>
  <si>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</si>
  <si>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</si>
  <si>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</si>
  <si>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</si>
  <si>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</si>
  <si>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</si>
  <si>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</si>
  <si>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</si>
  <si>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</si>
  <si>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</si>
  <si>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</si>
  <si>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</si>
  <si>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</si>
  <si>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</si>
  <si>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</si>
  <si>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</si>
  <si>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</si>
  <si>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</si>
  <si>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</si>
  <si>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</si>
  <si>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</si>
  <si>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</si>
  <si>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</si>
  <si>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</si>
  <si>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</si>
  <si>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</si>
  <si>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</si>
  <si>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</si>
  <si>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</si>
  <si>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</si>
  <si>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</si>
  <si>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</si>
  <si>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</si>
  <si>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</si>
  <si>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</si>
  <si>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</si>
  <si>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</si>
  <si>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</si>
  <si>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</si>
  <si>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</si>
  <si>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</si>
  <si>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</si>
  <si>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</si>
  <si>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</si>
  <si>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</si>
  <si>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</si>
  <si>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</si>
  <si>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</si>
  <si>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</si>
  <si>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</si>
  <si>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</si>
  <si>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</si>
  <si>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</si>
  <si>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</si>
  <si>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</si>
  <si>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</si>
  <si>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</si>
  <si>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</si>
  <si>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</si>
  <si>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</si>
  <si>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</si>
  <si>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</si>
  <si>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</si>
  <si>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</si>
  <si>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</si>
  <si>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</si>
  <si>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</si>
  <si>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</si>
  <si>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</si>
  <si>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</si>
  <si>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</si>
  <si>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</si>
  <si>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</si>
  <si>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</si>
  <si>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</si>
  <si>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</si>
  <si>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</si>
  <si>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</si>
  <si>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</si>
  <si>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</si>
  <si>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</si>
  <si>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</si>
  <si>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</si>
  <si>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</si>
  <si>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</si>
  <si>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</si>
  <si>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</si>
  <si>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</si>
  <si>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</si>
  <si>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</si>
  <si>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</si>
  <si>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</si>
  <si>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</si>
  <si>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</si>
  <si>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</si>
  <si>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</si>
  <si>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</si>
  <si>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</si>
  <si>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</si>
  <si>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</si>
  <si>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</si>
  <si>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</si>
  <si>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</si>
  <si>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</si>
  <si>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</si>
  <si>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</si>
  <si>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</si>
  <si>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</si>
  <si>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</si>
  <si>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</si>
  <si>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</si>
  <si>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</si>
  <si>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</si>
  <si>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</si>
  <si>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</si>
  <si>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</si>
  <si>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</si>
  <si>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</si>
  <si>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</si>
  <si>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</si>
  <si>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</si>
  <si>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</si>
  <si>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</si>
  <si>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</si>
  <si>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</si>
  <si>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</si>
  <si>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</si>
  <si>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</si>
  <si>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</si>
  <si>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</si>
  <si>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</si>
  <si>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</si>
  <si>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</si>
  <si>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</si>
  <si>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</si>
  <si>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</si>
  <si>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</si>
  <si>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</si>
  <si>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</si>
  <si>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</si>
  <si>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</si>
  <si>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</si>
  <si>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</si>
  <si>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</si>
  <si>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</si>
  <si>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</si>
  <si>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</si>
  <si>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</si>
  <si>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</si>
  <si>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</si>
  <si>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</si>
  <si>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</si>
  <si>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</si>
  <si>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</si>
  <si>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</si>
  <si>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</si>
  <si>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</si>
  <si>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</si>
  <si>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</si>
  <si>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</si>
  <si>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</si>
  <si>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</si>
  <si>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</si>
  <si>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</si>
  <si>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</si>
  <si>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</si>
  <si>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</si>
  <si>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</si>
  <si>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</si>
  <si>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</si>
  <si>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</si>
  <si>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</si>
  <si>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</si>
  <si>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</si>
  <si>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</si>
  <si>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</si>
  <si>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</si>
  <si>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</si>
  <si>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</si>
  <si>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</si>
  <si>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</si>
  <si>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</si>
  <si>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</si>
  <si>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</si>
  <si>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</si>
  <si>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</si>
  <si>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</si>
  <si>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</si>
  <si>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</si>
  <si>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</si>
  <si>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</si>
  <si>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</si>
  <si>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</si>
  <si>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</si>
  <si>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</si>
  <si>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</si>
  <si>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</si>
  <si>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</si>
  <si>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</si>
  <si>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</si>
  <si>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</si>
  <si>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</si>
  <si>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</si>
  <si>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</si>
  <si>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</si>
  <si>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</si>
  <si>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</si>
  <si>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</si>
  <si>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</si>
  <si>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</si>
  <si>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</si>
  <si>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</si>
  <si>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</si>
  <si>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</si>
  <si>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</si>
  <si>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</si>
  <si>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</si>
  <si>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</si>
  <si>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</si>
  <si>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</si>
  <si>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</si>
  <si>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</si>
  <si>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</si>
  <si>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</si>
  <si>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</si>
  <si>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</si>
  <si>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</si>
  <si>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</si>
  <si>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</si>
  <si>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</si>
  <si>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</si>
  <si>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</si>
  <si>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</si>
  <si>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</si>
  <si>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</si>
  <si>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</si>
  <si>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</si>
  <si>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</si>
  <si>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</si>
  <si>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</si>
  <si>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</si>
  <si>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</si>
  <si>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</si>
  <si>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</si>
  <si>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</si>
  <si>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</si>
  <si>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</si>
  <si>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</si>
  <si>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</si>
  <si>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</si>
  <si>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</si>
  <si>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</si>
  <si>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</si>
  <si>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</si>
  <si>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</si>
  <si>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</si>
  <si>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</si>
  <si>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</si>
  <si>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</si>
  <si>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</si>
  <si>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</si>
  <si>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</si>
  <si>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</si>
  <si>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</si>
  <si>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</si>
  <si>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</si>
  <si>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</si>
  <si>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</si>
  <si>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</si>
  <si>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</si>
  <si>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</si>
  <si>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</si>
  <si>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</si>
  <si>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</si>
  <si>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</si>
  <si>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</si>
  <si>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</si>
  <si>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</si>
  <si>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</si>
  <si>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</si>
  <si>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</si>
  <si>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</si>
  <si>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</si>
  <si>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</si>
  <si>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</si>
  <si>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</si>
  <si>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</si>
  <si>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</si>
  <si>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</si>
  <si>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</si>
  <si>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</si>
  <si>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</si>
  <si>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</si>
  <si>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</si>
  <si>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</si>
  <si>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</si>
  <si>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</si>
  <si>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</si>
  <si>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</si>
  <si>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</si>
  <si>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</si>
  <si>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</si>
  <si>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</si>
  <si>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</si>
  <si>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</si>
  <si>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</si>
  <si>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</si>
  <si>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</si>
  <si>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</si>
  <si>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</si>
  <si>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</si>
  <si>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</si>
  <si>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</si>
  <si>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</si>
  <si>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</si>
  <si>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</si>
  <si>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</si>
  <si>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</si>
  <si>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</si>
  <si>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</si>
  <si>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</si>
  <si>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</si>
  <si>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</si>
  <si>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</si>
  <si>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</si>
  <si>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</si>
  <si>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</si>
  <si>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</si>
  <si>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</si>
  <si>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</si>
  <si>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</si>
  <si>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</si>
  <si>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</si>
  <si>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</si>
  <si>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</si>
  <si>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</si>
  <si>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</si>
  <si>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</si>
  <si>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</si>
  <si>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</si>
  <si>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</si>
  <si>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</si>
  <si>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</si>
  <si>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</si>
  <si>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</si>
  <si>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</si>
  <si>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</si>
  <si>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</si>
  <si>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</si>
  <si>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</si>
  <si>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</si>
  <si>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</si>
  <si>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</si>
  <si>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</si>
  <si>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</si>
  <si>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</si>
  <si>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</si>
  <si>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</si>
  <si>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</si>
  <si>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</si>
  <si>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</si>
  <si>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</si>
  <si>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</si>
  <si>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</si>
  <si>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</si>
  <si>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</si>
  <si>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</si>
  <si>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</si>
  <si>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</si>
  <si>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</si>
  <si>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</si>
  <si>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</si>
  <si>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</si>
  <si>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</si>
  <si>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</si>
  <si>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</si>
  <si>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</si>
  <si>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</si>
  <si>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</si>
  <si>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</si>
  <si>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</si>
  <si>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</si>
  <si>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</si>
  <si>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</si>
  <si>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</si>
  <si>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</si>
  <si>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</si>
  <si>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</si>
  <si>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</si>
  <si>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</si>
  <si>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</si>
  <si>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</si>
  <si>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</si>
  <si>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</si>
  <si>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</si>
  <si>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</si>
  <si>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</si>
  <si>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</si>
  <si>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</si>
  <si>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</si>
  <si>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</si>
  <si>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</si>
  <si>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</si>
  <si>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</si>
  <si>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</si>
  <si>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</si>
  <si>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</si>
  <si>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</si>
  <si>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</si>
  <si>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</si>
  <si>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</si>
  <si>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</si>
  <si>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</si>
  <si>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</si>
  <si>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</si>
  <si>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</si>
  <si>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</si>
  <si>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</si>
  <si>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</si>
  <si>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</si>
  <si>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</si>
  <si>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</si>
  <si>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</si>
  <si>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</si>
  <si>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</si>
  <si>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</si>
  <si>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</si>
  <si>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</si>
  <si>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</si>
  <si>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</si>
  <si>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</si>
  <si>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</si>
  <si>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</si>
  <si>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</si>
  <si>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</si>
  <si>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</si>
  <si>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</si>
  <si>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</si>
  <si>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</si>
  <si>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</si>
  <si>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</si>
  <si>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</si>
  <si>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</si>
  <si>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</si>
  <si>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</si>
  <si>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</si>
  <si>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</si>
  <si>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</si>
  <si>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</si>
  <si>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</si>
  <si>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</si>
  <si>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</si>
  <si>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</si>
  <si>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</si>
  <si>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</si>
  <si>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</si>
  <si>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</si>
  <si>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</si>
  <si>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</si>
  <si>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</si>
  <si>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</si>
  <si>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</si>
  <si>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</si>
  <si>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</si>
  <si>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</si>
  <si>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</si>
  <si>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</si>
  <si>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</si>
  <si>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</si>
  <si>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</si>
  <si>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</si>
  <si>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</si>
  <si>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</si>
  <si>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</si>
  <si>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</si>
  <si>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</si>
  <si>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</si>
  <si>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</si>
  <si>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</si>
  <si>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</si>
  <si>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</si>
  <si>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</si>
  <si>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</si>
  <si>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</si>
  <si>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</si>
  <si>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</si>
  <si>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</si>
  <si>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</si>
  <si>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</si>
  <si>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</si>
  <si>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</si>
  <si>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</si>
  <si>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</si>
  <si>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</si>
  <si>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</si>
  <si>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</si>
  <si>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</si>
  <si>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</si>
  <si>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</si>
  <si>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</si>
  <si>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</si>
  <si>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</si>
  <si>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</si>
  <si>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</si>
  <si>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</si>
  <si>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</si>
  <si>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</si>
  <si>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</si>
  <si>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</si>
  <si>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</si>
  <si>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</si>
  <si>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</si>
  <si>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</si>
  <si>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</si>
  <si>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</si>
  <si>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</si>
  <si>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</si>
  <si>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</si>
  <si>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</si>
  <si>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</si>
  <si>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</si>
  <si>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</si>
  <si>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</si>
  <si>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</si>
  <si>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</si>
  <si>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</si>
  <si>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</si>
  <si>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</si>
  <si>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</si>
  <si>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</si>
  <si>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</si>
  <si>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</si>
  <si>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</si>
  <si>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</si>
  <si>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</si>
  <si>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</si>
  <si>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</si>
  <si>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</si>
  <si>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</si>
  <si>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</si>
  <si>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</si>
  <si>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</si>
  <si>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</si>
  <si>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</si>
  <si>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</si>
  <si>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</si>
  <si>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</si>
  <si>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</si>
  <si>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</si>
  <si>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</si>
  <si>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</si>
  <si>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</si>
  <si>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</si>
  <si>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</si>
  <si>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</si>
  <si>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</si>
  <si>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</si>
  <si>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</si>
  <si>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</si>
  <si>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</si>
  <si>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</si>
  <si>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</si>
  <si>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</si>
  <si>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</si>
  <si>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</si>
  <si>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</si>
  <si>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</si>
  <si>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</si>
  <si>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</si>
  <si>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</si>
  <si>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</si>
  <si>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</si>
  <si>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</si>
  <si>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</si>
  <si>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</si>
  <si>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</si>
  <si>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</si>
  <si>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</si>
  <si>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</si>
  <si>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</si>
  <si>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</si>
  <si>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</si>
  <si>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</si>
  <si>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</si>
  <si>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</si>
  <si>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</si>
  <si>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</si>
  <si>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</si>
  <si>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</si>
  <si>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</si>
  <si>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</si>
  <si>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</si>
  <si>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</si>
  <si>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</si>
  <si>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</si>
  <si>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</si>
  <si>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</si>
  <si>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</si>
  <si>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</si>
  <si>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</si>
  <si>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</si>
  <si>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</si>
  <si>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</si>
  <si>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</si>
  <si>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</si>
  <si>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</si>
  <si>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</si>
  <si>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</si>
  <si>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</si>
  <si>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</si>
  <si>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</si>
  <si>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</si>
  <si>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</si>
  <si>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</si>
  <si>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</si>
  <si>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</si>
  <si>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</si>
  <si>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</si>
  <si>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</si>
  <si>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</si>
  <si>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</si>
  <si>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</si>
  <si>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</si>
  <si>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</si>
  <si>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</si>
  <si>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</si>
  <si>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</si>
  <si>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</si>
  <si>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</si>
  <si>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</si>
  <si>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</si>
  <si>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</si>
  <si>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</si>
  <si>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</si>
  <si>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</si>
  <si>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</si>
  <si>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</si>
  <si>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</si>
  <si>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</si>
  <si>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</si>
  <si>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</si>
  <si>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</si>
  <si>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</si>
  <si>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</si>
  <si>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</si>
  <si>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</si>
  <si>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</si>
  <si>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</si>
  <si>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</si>
  <si>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</si>
  <si>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</si>
  <si>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</si>
  <si>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</si>
  <si>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</si>
  <si>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</si>
  <si>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</si>
  <si>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</si>
  <si>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</si>
  <si>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</si>
  <si>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</si>
  <si>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</si>
  <si>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</si>
  <si>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</si>
  <si>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</si>
  <si>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</si>
  <si>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</si>
  <si>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</si>
  <si>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</si>
  <si>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</si>
  <si>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</si>
  <si>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</si>
  <si>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</si>
  <si>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</si>
  <si>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</si>
  <si>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</si>
  <si>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</si>
  <si>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</si>
  <si>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</si>
  <si>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</si>
  <si>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</si>
  <si>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</si>
  <si>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</si>
  <si>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</si>
  <si>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</si>
  <si>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</si>
  <si>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</si>
  <si>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</si>
  <si>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</si>
  <si>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</si>
  <si>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</si>
  <si>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</si>
  <si>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</si>
  <si>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</si>
  <si>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</si>
  <si>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</si>
  <si>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</si>
  <si>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</si>
  <si>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</si>
  <si>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</si>
  <si>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</si>
  <si>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</si>
  <si>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</si>
  <si>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</si>
  <si>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</si>
  <si>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</si>
  <si>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</si>
  <si>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</si>
  <si>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</si>
  <si>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</si>
  <si>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</si>
  <si>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</si>
  <si>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</si>
  <si>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</si>
  <si>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</si>
  <si>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</si>
  <si>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</si>
  <si>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</si>
  <si>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</si>
  <si>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</si>
  <si>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</si>
  <si>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</si>
  <si>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</si>
  <si>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</si>
  <si>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</si>
  <si>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</si>
  <si>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</si>
  <si>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</si>
  <si>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</si>
  <si>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</si>
  <si>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</si>
  <si>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</si>
  <si>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</si>
  <si>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</si>
  <si>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</si>
  <si>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</si>
  <si>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</si>
  <si>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</si>
  <si>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</si>
  <si>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</si>
  <si>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</si>
  <si>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</si>
  <si>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</si>
  <si>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</si>
  <si>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</si>
  <si>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</si>
  <si>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</si>
  <si>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</si>
  <si>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</si>
  <si>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</si>
  <si>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</si>
  <si>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</si>
  <si>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</si>
  <si>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</si>
  <si>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</si>
  <si>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</si>
  <si>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</si>
  <si>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</si>
  <si>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</si>
  <si>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</si>
  <si>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</si>
  <si>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</si>
  <si>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</si>
  <si>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</si>
  <si>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</si>
  <si>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</si>
  <si>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</si>
  <si>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</si>
  <si>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</si>
  <si>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</si>
  <si>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</si>
  <si>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</si>
  <si>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</si>
  <si>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</si>
  <si>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</si>
  <si>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</si>
  <si>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</si>
  <si>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</si>
  <si>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</si>
  <si>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</si>
  <si>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</si>
  <si>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</si>
  <si>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</si>
  <si>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</si>
  <si>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</si>
  <si>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</si>
  <si>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</si>
  <si>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</si>
  <si>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</si>
  <si>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</si>
  <si>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</si>
  <si>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</si>
  <si>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</si>
  <si>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</si>
  <si>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</si>
  <si>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</si>
  <si>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</si>
  <si>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</si>
  <si>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</si>
  <si>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</si>
  <si>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</si>
  <si>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</si>
  <si>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</si>
  <si>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</si>
  <si>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</si>
  <si>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</si>
  <si>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</si>
  <si>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</si>
  <si>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</si>
  <si>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</si>
  <si>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</si>
  <si>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</si>
  <si>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</si>
  <si>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</si>
  <si>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</si>
  <si>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</si>
  <si>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</si>
  <si>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</si>
  <si>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</si>
  <si>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</si>
  <si>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</si>
  <si>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</si>
  <si>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</si>
  <si>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</si>
  <si>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</si>
  <si>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</si>
  <si>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</si>
  <si>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</si>
  <si>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</si>
  <si>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</si>
  <si>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</si>
  <si>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</si>
  <si>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</si>
  <si>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</si>
  <si>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</si>
  <si>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</si>
  <si>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</si>
  <si>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</si>
  <si>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</si>
  <si>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</si>
  <si>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</si>
  <si>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</si>
  <si>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</si>
  <si>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</si>
  <si>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</si>
  <si>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</si>
  <si>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</si>
  <si>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</si>
  <si>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</si>
  <si>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</si>
  <si>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</si>
  <si>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</si>
  <si>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</si>
  <si>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</si>
  <si>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</si>
  <si>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</si>
  <si>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</si>
  <si>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</si>
  <si>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</si>
  <si>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</si>
  <si>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</si>
  <si>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</si>
  <si>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</si>
  <si>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</si>
  <si>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</si>
  <si>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</si>
  <si>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</si>
  <si>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</si>
  <si>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</si>
  <si>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</si>
  <si>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</si>
  <si>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</si>
  <si>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</si>
  <si>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</si>
  <si>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</si>
  <si>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</si>
  <si>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</si>
  <si>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</si>
  <si>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</si>
  <si>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</si>
  <si>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</si>
  <si>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</si>
  <si>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</si>
  <si>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</si>
  <si>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</si>
  <si>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</si>
  <si>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</si>
  <si>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</si>
  <si>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</si>
  <si>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</si>
  <si>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</si>
  <si>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</si>
  <si>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</si>
  <si>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</si>
  <si>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</si>
  <si>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</si>
  <si>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</si>
  <si>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</si>
  <si>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</si>
  <si>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</si>
  <si>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</si>
  <si>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</si>
  <si>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</si>
  <si>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</si>
  <si>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</si>
  <si>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</si>
  <si>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</si>
  <si>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</si>
  <si>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</si>
  <si>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</si>
  <si>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</si>
  <si>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</si>
  <si>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</si>
  <si>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</si>
  <si>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</si>
  <si>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</si>
  <si>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</si>
  <si>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</si>
  <si>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</si>
  <si>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</si>
  <si>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</si>
  <si>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</si>
  <si>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</si>
  <si>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</si>
  <si>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</si>
  <si>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</si>
  <si>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</si>
  <si>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</si>
  <si>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</si>
  <si>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</si>
  <si>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</si>
  <si>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</si>
  <si>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</si>
  <si>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</si>
  <si>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</si>
  <si>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</si>
  <si>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</si>
  <si>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</si>
  <si>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</si>
  <si>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</si>
  <si>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</si>
  <si>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</si>
  <si>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</si>
  <si>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</si>
  <si>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</si>
  <si>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</si>
  <si>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</si>
  <si>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</si>
  <si>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</si>
  <si>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</si>
  <si>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</si>
  <si>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</si>
  <si>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</si>
  <si>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</si>
  <si>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</si>
  <si>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</si>
  <si>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</si>
  <si>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</si>
  <si>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</si>
  <si>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</si>
  <si>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</si>
  <si>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</si>
  <si>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</si>
  <si>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</si>
  <si>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</si>
  <si>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</si>
  <si>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</si>
  <si>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</si>
  <si>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</si>
  <si>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</si>
  <si>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</si>
  <si>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</si>
  <si>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</si>
  <si>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</si>
  <si>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</si>
  <si>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</si>
  <si>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</si>
  <si>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</si>
  <si>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</si>
  <si>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</si>
  <si>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</si>
  <si>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</si>
  <si>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</si>
  <si>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</si>
  <si>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</si>
  <si>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</si>
  <si>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</si>
  <si>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</si>
  <si>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</si>
  <si>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</si>
  <si>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</si>
  <si>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</si>
  <si>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</si>
  <si>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</si>
  <si>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</si>
  <si>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</si>
  <si>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</si>
  <si>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</si>
  <si>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</si>
  <si>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</si>
  <si>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</si>
  <si>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</si>
  <si>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</si>
  <si>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</si>
  <si>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</si>
  <si>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</si>
  <si>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</si>
  <si>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</si>
  <si>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</si>
  <si>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</si>
  <si>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</si>
  <si>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</si>
  <si>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</si>
  <si>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</si>
  <si>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</si>
  <si>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</si>
  <si>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</si>
  <si>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</si>
  <si>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</si>
  <si>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</si>
  <si>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</si>
  <si>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</si>
  <si>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</si>
  <si>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</si>
  <si>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</si>
  <si>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</si>
  <si>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</si>
  <si>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</si>
  <si>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</si>
  <si>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</si>
  <si>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</si>
  <si>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</si>
  <si>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</si>
  <si>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</si>
  <si>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</si>
  <si>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</si>
  <si>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</si>
  <si>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</si>
  <si>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</si>
  <si>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</si>
  <si>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</si>
  <si>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</si>
  <si>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</si>
  <si>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</si>
  <si>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</si>
  <si>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</si>
  <si>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</si>
  <si>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</si>
  <si>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</si>
  <si>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</si>
  <si>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</si>
  <si>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</si>
  <si>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</si>
  <si>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</si>
  <si>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</si>
  <si>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</si>
  <si>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</si>
  <si>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</si>
  <si>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</si>
  <si>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</si>
  <si>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</si>
  <si>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</si>
  <si>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</si>
  <si>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</si>
  <si>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</si>
  <si>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</si>
  <si>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</si>
  <si>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</si>
  <si>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</si>
  <si>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</si>
  <si>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</si>
  <si>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</si>
  <si>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</si>
  <si>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</si>
  <si>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</si>
  <si>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</si>
  <si>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</si>
  <si>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</si>
  <si>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</si>
  <si>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</si>
  <si>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</si>
  <si>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</si>
  <si>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</si>
  <si>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</si>
  <si>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</si>
  <si>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</si>
  <si>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</si>
  <si>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</si>
  <si>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</si>
  <si>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</si>
  <si>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</si>
  <si>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</si>
  <si>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</si>
  <si>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</si>
  <si>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</si>
  <si>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</si>
  <si>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</si>
  <si>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</si>
  <si>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</si>
  <si>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</si>
  <si>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</si>
  <si>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</si>
  <si>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</si>
  <si>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</si>
  <si>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</si>
  <si>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</si>
  <si>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</si>
  <si>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</si>
  <si>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</si>
  <si>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</si>
  <si>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</si>
  <si>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</si>
  <si>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</si>
  <si>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</si>
  <si>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</si>
  <si>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</si>
  <si>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</si>
  <si>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</si>
  <si>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</si>
  <si>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</si>
  <si>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</si>
  <si>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</si>
  <si>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</si>
  <si>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</si>
  <si>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</si>
  <si>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</si>
  <si>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</si>
  <si>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</si>
  <si>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</si>
  <si>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</si>
  <si>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</si>
  <si>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</si>
  <si>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</si>
  <si>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</si>
  <si>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</si>
  <si>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</si>
  <si>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</si>
  <si>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</si>
  <si>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</si>
  <si>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</si>
  <si>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</si>
  <si>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</si>
  <si>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</si>
  <si>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</si>
  <si>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</si>
  <si>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</si>
  <si>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</si>
  <si>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</si>
  <si>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</si>
  <si>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</si>
  <si>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</si>
  <si>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</si>
  <si>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</si>
  <si>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</si>
  <si>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</si>
  <si>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</si>
  <si>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</si>
  <si>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</si>
  <si>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</si>
  <si>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</si>
  <si>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</si>
  <si>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</si>
  <si>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</si>
  <si>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</si>
  <si>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</si>
  <si>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</si>
  <si>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</si>
  <si>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</si>
  <si>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</si>
  <si>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</si>
  <si>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</si>
  <si>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</si>
  <si>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</si>
  <si>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</si>
  <si>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</si>
  <si>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</si>
  <si>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</si>
  <si>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</si>
  <si>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</si>
  <si>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</si>
  <si>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</si>
  <si>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</si>
  <si>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</si>
  <si>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</si>
  <si>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</si>
  <si>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</si>
  <si>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</si>
  <si>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</si>
  <si>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</si>
  <si>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</si>
  <si>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</si>
  <si>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</si>
  <si>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</si>
  <si>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</si>
  <si>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</si>
  <si>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</si>
  <si>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</si>
  <si>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</si>
  <si>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</si>
  <si>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</si>
  <si>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</si>
  <si>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</si>
  <si>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</si>
  <si>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</si>
  <si>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</si>
  <si>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</si>
  <si>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</si>
  <si>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</si>
  <si>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</si>
  <si>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</si>
  <si>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</si>
  <si>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</si>
  <si>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</si>
  <si>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</si>
  <si>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</si>
  <si>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</si>
  <si>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</si>
  <si>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</si>
  <si>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</si>
  <si>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</si>
  <si>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</si>
  <si>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</si>
  <si>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</si>
  <si>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</si>
  <si>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</si>
  <si>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</si>
  <si>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</si>
  <si>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</si>
  <si>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</si>
  <si>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</si>
  <si>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</si>
  <si>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</si>
  <si>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</si>
  <si>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</si>
  <si>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</si>
  <si>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</si>
  <si>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</si>
  <si>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</si>
  <si>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</si>
  <si>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</si>
  <si>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</si>
  <si>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</si>
  <si>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</si>
  <si>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</si>
  <si>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</si>
  <si>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</si>
  <si>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</si>
  <si>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</si>
  <si>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</si>
  <si>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</si>
  <si>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</si>
  <si>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</si>
  <si>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</si>
  <si>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</si>
  <si>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</si>
  <si>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</si>
  <si>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</si>
  <si>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</si>
  <si>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</si>
  <si>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</si>
  <si>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</si>
  <si>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</si>
  <si>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</si>
  <si>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</si>
  <si>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</si>
  <si>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</si>
  <si>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</si>
  <si>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</si>
  <si>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</si>
  <si>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</si>
  <si>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</si>
  <si>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</si>
  <si>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</si>
  <si>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</si>
  <si>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</si>
  <si>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</si>
  <si>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</si>
  <si>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</si>
  <si>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</si>
  <si>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</si>
  <si>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</si>
  <si>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</si>
  <si>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</si>
  <si>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</si>
  <si>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</si>
  <si>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</si>
  <si>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</si>
  <si>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</si>
  <si>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</si>
  <si>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</si>
  <si>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</si>
  <si>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</si>
  <si>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</si>
  <si>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</si>
  <si>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</si>
  <si>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</si>
  <si>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</si>
  <si>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</si>
  <si>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</si>
  <si>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</si>
  <si>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</si>
  <si>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</si>
  <si>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</si>
  <si>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</si>
  <si>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</si>
  <si>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</si>
  <si>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</si>
  <si>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</si>
  <si>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</si>
  <si>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</si>
  <si>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</si>
  <si>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</si>
  <si>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</si>
  <si>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</si>
  <si>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</si>
  <si>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</si>
  <si>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</si>
  <si>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</si>
  <si>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</si>
  <si>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</si>
  <si>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</si>
  <si>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</si>
  <si>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</si>
  <si>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</si>
  <si>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</si>
  <si>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</si>
  <si>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</si>
  <si>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</si>
  <si>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</si>
  <si>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</si>
  <si>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</si>
  <si>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</si>
  <si>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</si>
  <si>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</si>
  <si>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</si>
  <si>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</si>
  <si>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</si>
  <si>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</si>
  <si>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</si>
  <si>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</si>
  <si>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</si>
  <si>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</si>
  <si>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</si>
  <si>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</si>
  <si>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</si>
  <si>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</si>
  <si>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</si>
  <si>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</si>
  <si>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</si>
  <si>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</si>
  <si>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</si>
  <si>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</si>
  <si>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</si>
  <si>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</si>
  <si>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</si>
  <si>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</si>
  <si>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</si>
  <si>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</si>
  <si>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</si>
  <si>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</si>
  <si>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</si>
  <si>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</si>
  <si>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</si>
  <si>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</si>
  <si>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</si>
  <si>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</si>
  <si>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</si>
  <si>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</si>
  <si>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</si>
  <si>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</si>
  <si>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</si>
  <si>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</si>
  <si>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</si>
  <si>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</si>
  <si>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</si>
  <si>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</si>
  <si>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</si>
  <si>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</si>
  <si>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</si>
  <si>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</si>
  <si>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</si>
  <si>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</si>
  <si>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</si>
  <si>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</si>
  <si>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</si>
  <si>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</si>
  <si>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</si>
  <si>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</si>
  <si>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</si>
  <si>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</si>
  <si>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</si>
  <si>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</si>
  <si>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</si>
  <si>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</si>
  <si>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</si>
  <si>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</si>
  <si>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</si>
  <si>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</si>
  <si>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</si>
  <si>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</si>
  <si>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</si>
  <si>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</si>
  <si>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</si>
  <si>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</si>
  <si>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</si>
  <si>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</si>
  <si>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</si>
  <si>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</si>
  <si>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</si>
  <si>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</si>
  <si>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</si>
  <si>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</si>
  <si>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</si>
  <si>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</si>
  <si>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</si>
  <si>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</si>
  <si>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</si>
  <si>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</si>
  <si>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</si>
  <si>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</si>
  <si>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</si>
  <si>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</si>
  <si>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</si>
  <si>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</si>
  <si>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</si>
  <si>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</si>
  <si>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</si>
  <si>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</si>
  <si>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</si>
  <si>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</si>
  <si>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</si>
  <si>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</si>
  <si>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</si>
  <si>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</si>
  <si>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</si>
  <si>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</si>
  <si>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</si>
  <si>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</si>
  <si>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</si>
  <si>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</si>
  <si>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</si>
  <si>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</si>
  <si>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</si>
  <si>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</si>
  <si>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</si>
  <si>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</si>
  <si>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</si>
  <si>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</si>
  <si>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</si>
  <si>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</si>
  <si>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</si>
  <si>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</si>
  <si>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</si>
  <si>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</si>
  <si>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</si>
  <si>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</si>
  <si>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</si>
  <si>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</si>
  <si>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</si>
  <si>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</si>
  <si>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</si>
  <si>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</si>
  <si>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</si>
  <si>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</si>
  <si>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</si>
  <si>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</si>
  <si>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</si>
  <si>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</si>
  <si>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</si>
  <si>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</si>
  <si>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</si>
  <si>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</si>
  <si>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</si>
  <si>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</si>
  <si>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</si>
  <si>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</si>
  <si>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</si>
  <si>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</si>
  <si>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</si>
  <si>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</si>
  <si>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</si>
  <si>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</si>
  <si>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</si>
  <si>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</si>
  <si>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</si>
  <si>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</si>
  <si>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</si>
  <si>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</si>
  <si>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</si>
  <si>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</si>
  <si>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</si>
  <si>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</si>
  <si>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</si>
  <si>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</si>
  <si>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</si>
  <si>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</si>
  <si>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</si>
  <si>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</si>
  <si>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</si>
  <si>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</si>
  <si>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</si>
  <si>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</si>
  <si>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</si>
  <si>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</si>
  <si>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</si>
  <si>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</si>
  <si>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</si>
  <si>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</si>
  <si>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</si>
  <si>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</si>
  <si>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</si>
  <si>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</si>
  <si>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</si>
  <si>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</si>
  <si>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</si>
  <si>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</si>
  <si>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</si>
  <si>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</si>
  <si>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</si>
  <si>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</si>
  <si>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</si>
  <si>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</si>
  <si>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</si>
  <si>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</si>
  <si>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</si>
  <si>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</si>
  <si>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</si>
  <si>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</si>
  <si>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</si>
  <si>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</si>
  <si>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</si>
  <si>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</si>
  <si>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</si>
  <si>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</si>
  <si>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</si>
  <si>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</si>
  <si>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</si>
  <si>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</si>
  <si>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</si>
  <si>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</si>
  <si>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</si>
  <si>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</si>
  <si>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</si>
  <si>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</si>
  <si>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</si>
  <si>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</si>
  <si>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</si>
  <si>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</si>
  <si>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</si>
  <si>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</si>
  <si>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</si>
  <si>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</si>
  <si>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</si>
  <si>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</si>
  <si>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</si>
  <si>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</si>
  <si>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</si>
  <si>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</si>
  <si>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</si>
  <si>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</si>
  <si>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</si>
  <si>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</si>
  <si>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</si>
  <si>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</si>
  <si>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</si>
  <si>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</si>
  <si>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</si>
  <si>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</si>
  <si>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</si>
  <si>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</si>
  <si>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</si>
  <si>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</si>
  <si>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</si>
  <si>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</si>
  <si>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</si>
  <si>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</si>
  <si>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</si>
  <si>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</si>
  <si>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</si>
  <si>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</si>
  <si>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</si>
  <si>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</si>
  <si>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</si>
  <si>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</si>
  <si>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</si>
  <si>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</si>
  <si>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</si>
  <si>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</si>
  <si>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</si>
  <si>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</si>
  <si>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</si>
  <si>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</si>
  <si>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</si>
  <si>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</si>
  <si>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</si>
  <si>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</si>
  <si>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</si>
  <si>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</si>
  <si>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</si>
  <si>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</si>
  <si>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</si>
  <si>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</si>
  <si>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</si>
  <si>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</si>
  <si>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</si>
  <si>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</si>
  <si>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</si>
  <si>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</si>
  <si>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</si>
  <si>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</si>
  <si>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</si>
  <si>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</si>
  <si>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</si>
  <si>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</si>
  <si>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</si>
  <si>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</si>
  <si>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</si>
  <si>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</si>
  <si>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</si>
  <si>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</si>
  <si>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</si>
  <si>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</si>
  <si>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</si>
  <si>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</si>
  <si>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</si>
  <si>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</si>
  <si>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</si>
  <si>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</si>
  <si>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</si>
  <si>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</si>
  <si>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</si>
  <si>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</si>
  <si>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</si>
  <si>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</si>
  <si>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</si>
  <si>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</si>
  <si>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</si>
  <si>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</si>
  <si>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</si>
  <si>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</si>
  <si>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</si>
  <si>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</si>
  <si>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</si>
  <si>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</si>
  <si>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</si>
  <si>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</si>
  <si>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</si>
  <si>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</si>
  <si>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</si>
  <si>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</si>
  <si>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</si>
  <si>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</si>
  <si>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</si>
  <si>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</si>
  <si>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</si>
  <si>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</si>
  <si>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</si>
  <si>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</si>
  <si>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</si>
  <si>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</si>
  <si>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</si>
  <si>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</si>
  <si>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</si>
  <si>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</si>
  <si>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</si>
  <si>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</si>
  <si>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</si>
  <si>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</si>
  <si>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</si>
  <si>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</si>
  <si>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</si>
  <si>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</si>
  <si>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</si>
  <si>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</si>
  <si>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</si>
  <si>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</si>
  <si>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</si>
  <si>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</si>
  <si>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</si>
  <si>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</si>
  <si>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</si>
  <si>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</si>
  <si>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</si>
  <si>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</si>
  <si>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</si>
  <si>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</si>
  <si>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</si>
  <si>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</si>
  <si>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</si>
  <si>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</si>
  <si>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</si>
  <si>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</si>
  <si>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</si>
  <si>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</si>
  <si>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</si>
  <si>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</si>
  <si>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</si>
  <si>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</si>
  <si>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</si>
  <si>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</si>
  <si>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</si>
  <si>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</si>
  <si>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</si>
  <si>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</si>
  <si>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</si>
  <si>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</si>
  <si>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</si>
  <si>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</si>
  <si>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</si>
  <si>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</si>
  <si>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</si>
  <si>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</si>
  <si>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</si>
  <si>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</si>
  <si>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</si>
  <si>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</si>
  <si>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</si>
  <si>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</si>
  <si>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</si>
  <si>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</si>
  <si>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</si>
  <si>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</si>
  <si>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</si>
  <si>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</si>
  <si>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</si>
  <si>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</si>
  <si>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</si>
  <si>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</si>
  <si>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</si>
  <si>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</si>
  <si>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</si>
  <si>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</si>
  <si>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</si>
  <si>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</si>
  <si>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</si>
  <si>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</si>
  <si>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</si>
  <si>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</si>
  <si>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</si>
  <si>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</si>
  <si>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</si>
  <si>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</si>
  <si>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</si>
  <si>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</si>
  <si>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</si>
  <si>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</si>
  <si>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</si>
  <si>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</si>
  <si>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</si>
  <si>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</si>
  <si>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</si>
  <si>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</si>
  <si>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</si>
  <si>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</si>
  <si>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</si>
  <si>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</si>
  <si>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</si>
  <si>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</si>
  <si>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</si>
  <si>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</si>
  <si>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</si>
  <si>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</si>
  <si>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</si>
  <si>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</si>
  <si>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</si>
  <si>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</si>
  <si>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</si>
  <si>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</si>
  <si>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</si>
  <si>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</si>
  <si>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</si>
  <si>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</si>
  <si>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</si>
  <si>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</si>
  <si>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</si>
  <si>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</si>
  <si>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</si>
  <si>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</si>
  <si>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</si>
  <si>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</si>
  <si>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</si>
  <si>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</si>
  <si>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</si>
  <si>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</si>
  <si>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</si>
  <si>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</si>
  <si>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</si>
  <si>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</si>
  <si>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</si>
  <si>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</si>
  <si>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</si>
  <si>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</si>
  <si>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</si>
  <si>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</si>
  <si>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</si>
  <si>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</si>
  <si>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</si>
  <si>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</si>
  <si>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</si>
  <si>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</si>
  <si>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</si>
  <si>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</si>
  <si>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</si>
  <si>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</si>
  <si>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</si>
  <si>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</si>
  <si>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</si>
  <si>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</si>
  <si>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</si>
  <si>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</si>
  <si>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</si>
  <si>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</si>
  <si>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</si>
  <si>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</si>
  <si>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</si>
  <si>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</si>
  <si>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</si>
  <si>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</si>
  <si>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</si>
  <si>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</si>
  <si>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</si>
  <si>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</si>
  <si>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</si>
  <si>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</si>
  <si>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</si>
  <si>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</si>
  <si>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</si>
  <si>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</si>
  <si>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</si>
  <si>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</si>
  <si>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</si>
  <si>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</si>
  <si>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</si>
  <si>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</si>
  <si>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</si>
  <si>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</si>
  <si>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</si>
  <si>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</si>
  <si>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</si>
  <si>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</si>
  <si>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</si>
  <si>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</si>
  <si>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</si>
  <si>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</si>
  <si>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</si>
  <si>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</si>
  <si>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</si>
  <si>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</si>
  <si>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</si>
  <si>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</si>
  <si>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</si>
  <si>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</si>
  <si>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</si>
  <si>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</si>
  <si>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</si>
  <si>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</si>
  <si>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</si>
  <si>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</si>
  <si>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</si>
  <si>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</si>
  <si>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</si>
  <si>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</si>
  <si>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</si>
  <si>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</si>
  <si>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</si>
  <si>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</si>
  <si>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</si>
  <si>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</si>
  <si>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</si>
  <si>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</si>
  <si>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</si>
  <si>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</si>
  <si>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</si>
  <si>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</si>
  <si>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</si>
  <si>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</si>
  <si>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</si>
  <si>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</si>
  <si>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</si>
  <si>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</si>
  <si>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</si>
  <si>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</si>
  <si>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</si>
  <si>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</si>
  <si>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</si>
  <si>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</si>
  <si>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</si>
  <si>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</si>
  <si>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</si>
  <si>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</si>
  <si>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</si>
  <si>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</si>
  <si>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</si>
  <si>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</si>
  <si>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</si>
  <si>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</si>
  <si>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</si>
  <si>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</si>
  <si>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</si>
  <si>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</si>
  <si>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</si>
  <si>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</si>
  <si>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</si>
  <si>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</si>
  <si>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</si>
  <si>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</si>
  <si>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</si>
  <si>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</si>
  <si>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</si>
  <si>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</si>
  <si>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</si>
  <si>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</si>
  <si>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</si>
  <si>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</si>
  <si>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</si>
  <si>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</si>
  <si>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</si>
  <si>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</si>
  <si>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</si>
  <si>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</si>
  <si>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</si>
  <si>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</si>
  <si>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</si>
  <si>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</si>
  <si>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</si>
  <si>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</si>
  <si>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</si>
  <si>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</si>
  <si>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</si>
  <si>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</si>
  <si>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</si>
  <si>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</si>
  <si>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</si>
  <si>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</si>
  <si>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</si>
  <si>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</si>
  <si>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</si>
  <si>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</si>
  <si>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</si>
  <si>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</si>
  <si>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</si>
  <si>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</si>
  <si>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</si>
  <si>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</si>
  <si>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</si>
  <si>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</si>
  <si>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</si>
  <si>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</si>
  <si>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</si>
  <si>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</si>
  <si>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</si>
  <si>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</si>
  <si>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</si>
  <si>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</si>
  <si>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</si>
  <si>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</si>
  <si>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</si>
  <si>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</si>
  <si>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</si>
  <si>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</si>
  <si>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</si>
  <si>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</si>
  <si>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</si>
  <si>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</si>
  <si>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</si>
  <si>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</si>
  <si>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</si>
  <si>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</si>
  <si>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</si>
  <si>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</si>
  <si>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</si>
  <si>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</si>
  <si>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</si>
  <si>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</si>
  <si>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</si>
  <si>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</si>
  <si>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</si>
  <si>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</si>
  <si>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</si>
  <si>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</si>
  <si>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</si>
  <si>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</si>
  <si>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</si>
  <si>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</si>
  <si>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</si>
  <si>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</si>
  <si>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</si>
  <si>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</si>
  <si>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</si>
  <si>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</si>
  <si>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</si>
  <si>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</si>
  <si>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</si>
  <si>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</si>
  <si>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</si>
  <si>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</si>
  <si>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</si>
  <si>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</si>
  <si>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</si>
  <si>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</si>
  <si>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</si>
  <si>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</si>
  <si>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</si>
  <si>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</si>
  <si>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</si>
  <si>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</si>
  <si>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</si>
  <si>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</si>
  <si>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</si>
  <si>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</si>
  <si>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</si>
  <si>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</si>
  <si>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</si>
  <si>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</si>
  <si>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</si>
  <si>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</si>
  <si>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</si>
  <si>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</si>
  <si>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</si>
  <si>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</si>
  <si>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</si>
  <si>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</si>
  <si>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</si>
  <si>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</si>
  <si>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</si>
  <si>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</si>
  <si>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</si>
  <si>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</si>
  <si>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</si>
  <si>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</si>
  <si>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</si>
  <si>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</si>
  <si>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</si>
  <si>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</si>
  <si>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</si>
  <si>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</si>
  <si>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</si>
  <si>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</si>
  <si>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</si>
  <si>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</si>
  <si>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</si>
  <si>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</si>
  <si>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</si>
  <si>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</si>
  <si>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</si>
  <si>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</si>
  <si>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</si>
  <si>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</si>
  <si>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</si>
  <si>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</si>
  <si>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</si>
  <si>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</si>
  <si>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</si>
  <si>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</si>
  <si>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</si>
  <si>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</si>
  <si>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</si>
  <si>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</si>
  <si>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</si>
  <si>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</si>
  <si>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</si>
  <si>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</si>
  <si>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</si>
  <si>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</si>
  <si>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</si>
  <si>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</si>
  <si>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</si>
  <si>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</si>
  <si>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</si>
  <si>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</si>
  <si>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</si>
  <si>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</si>
  <si>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</si>
  <si>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</si>
  <si>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</si>
  <si>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</si>
  <si>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</si>
  <si>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</si>
  <si>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</si>
  <si>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</si>
  <si>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</si>
  <si>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</si>
  <si>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</si>
  <si>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</si>
  <si>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</si>
  <si>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</si>
  <si>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</si>
  <si>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</si>
  <si>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</si>
  <si>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</si>
  <si>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</si>
  <si>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</si>
  <si>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</si>
  <si>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</si>
  <si>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</si>
  <si>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</si>
  <si>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</si>
  <si>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</si>
  <si>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</si>
  <si>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</si>
  <si>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</si>
  <si>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</si>
  <si>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</si>
  <si>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</si>
  <si>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</si>
  <si>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</si>
  <si>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</si>
  <si>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</si>
  <si>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</si>
  <si>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</si>
  <si>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</si>
  <si>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</si>
  <si>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</si>
  <si>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</si>
  <si>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</si>
  <si>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</si>
  <si>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</si>
  <si>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</si>
  <si>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</si>
  <si>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</si>
  <si>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</si>
  <si>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</si>
  <si>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</si>
  <si>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</si>
  <si>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</si>
  <si>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</si>
  <si>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</si>
  <si>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</si>
  <si>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</si>
  <si>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</si>
  <si>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</si>
  <si>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</si>
  <si>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</si>
  <si>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</si>
  <si>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</si>
  <si>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</si>
  <si>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</si>
  <si>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</si>
  <si>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</si>
  <si>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</si>
  <si>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</si>
  <si>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</si>
  <si>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</si>
  <si>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</si>
  <si>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</si>
  <si>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</si>
  <si>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</si>
  <si>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</si>
  <si>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</si>
  <si>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</si>
  <si>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</si>
  <si>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</si>
  <si>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</si>
  <si>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</si>
  <si>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</si>
  <si>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</si>
  <si>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</si>
  <si>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</si>
  <si>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</si>
  <si>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</si>
  <si>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</si>
  <si>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</si>
  <si>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</si>
  <si>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</si>
  <si>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</si>
  <si>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</si>
  <si>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</si>
  <si>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</si>
  <si>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</si>
  <si>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</si>
  <si>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</si>
  <si>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</si>
  <si>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</si>
  <si>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</si>
  <si>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</si>
  <si>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</si>
  <si>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</si>
  <si>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</si>
  <si>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</si>
  <si>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</si>
  <si>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</si>
  <si>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</si>
  <si>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</si>
  <si>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</si>
  <si>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</si>
  <si>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</si>
  <si>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</si>
  <si>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</si>
  <si>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</si>
  <si>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</si>
  <si>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</si>
  <si>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</si>
  <si>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</si>
  <si>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</si>
  <si>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</si>
  <si>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</si>
  <si>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</si>
  <si>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</si>
  <si>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</si>
  <si>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</si>
  <si>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</si>
  <si>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</si>
  <si>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</si>
  <si>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</si>
  <si>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</si>
  <si>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</si>
  <si>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</si>
  <si>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</si>
  <si>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</si>
  <si>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</si>
  <si>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</si>
  <si>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</si>
  <si>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</si>
  <si>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</si>
  <si>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</si>
  <si>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</si>
  <si>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</si>
  <si>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</si>
  <si>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</si>
  <si>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</si>
  <si>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</si>
  <si>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</si>
  <si>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</si>
  <si>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</si>
  <si>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</si>
  <si>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</si>
  <si>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</si>
  <si>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</si>
  <si>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</si>
  <si>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</si>
  <si>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</si>
  <si>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</si>
  <si>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</si>
  <si>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</si>
  <si>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</si>
  <si>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</si>
  <si>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</si>
  <si>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</si>
  <si>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</si>
  <si>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</si>
  <si>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</si>
  <si>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</si>
  <si>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</si>
  <si>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</si>
  <si>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</si>
  <si>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</si>
  <si>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</si>
  <si>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</si>
  <si>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</si>
  <si>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</si>
  <si>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</si>
  <si>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</si>
  <si>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</si>
  <si>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</si>
  <si>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</si>
  <si>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</si>
  <si>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</si>
  <si>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</si>
  <si>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</si>
  <si>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</si>
  <si>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</si>
  <si>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</si>
  <si>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</si>
  <si>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</si>
  <si>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</si>
  <si>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</si>
  <si>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</si>
  <si>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</si>
  <si>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</si>
  <si>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</si>
  <si>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</si>
  <si>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</si>
  <si>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</si>
  <si>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</si>
  <si>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</si>
  <si>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</si>
  <si>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</si>
  <si>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</si>
  <si>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</si>
  <si>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</si>
  <si>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</si>
  <si>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</si>
  <si>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</si>
  <si>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</si>
  <si>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</si>
  <si>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</si>
  <si>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</si>
  <si>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</si>
  <si>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</si>
  <si>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</si>
  <si>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</si>
  <si>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</si>
  <si>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</si>
  <si>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</si>
  <si>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</si>
  <si>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</si>
  <si>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</si>
  <si>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</si>
  <si>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</si>
  <si>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</si>
  <si>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</si>
  <si>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</si>
  <si>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</si>
  <si>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</si>
  <si>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</si>
  <si>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</si>
  <si>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</si>
  <si>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</si>
  <si>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</si>
  <si>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</si>
  <si>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</si>
  <si>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</si>
  <si>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</si>
  <si>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</si>
  <si>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</si>
  <si>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</si>
  <si>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</si>
  <si>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</si>
  <si>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</si>
  <si>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</si>
  <si>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</si>
  <si>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</si>
  <si>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</si>
  <si>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</si>
  <si>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</si>
  <si>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</si>
  <si>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</si>
  <si>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</si>
  <si>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</si>
  <si>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</si>
  <si>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</si>
  <si>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</si>
  <si>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</si>
  <si>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</si>
  <si>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</si>
  <si>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</si>
  <si>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</si>
  <si>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</si>
  <si>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</si>
  <si>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</si>
  <si>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</si>
  <si>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</si>
  <si>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</si>
  <si>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</si>
  <si>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</si>
  <si>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</si>
  <si>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</si>
  <si>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</si>
  <si>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</si>
  <si>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</si>
  <si>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</si>
  <si>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</si>
  <si>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</si>
  <si>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</si>
  <si>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</si>
  <si>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</si>
  <si>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</si>
  <si>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</si>
  <si>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</si>
  <si>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</si>
  <si>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</si>
  <si>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</si>
  <si>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</si>
  <si>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</si>
  <si>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</si>
  <si>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</si>
  <si>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</si>
  <si>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</si>
  <si>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</si>
  <si>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</si>
  <si>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</si>
  <si>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</si>
  <si>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</si>
  <si>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</si>
  <si>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</si>
  <si>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</si>
  <si>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</si>
  <si>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</si>
  <si>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</si>
  <si>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</si>
  <si>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</si>
  <si>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</si>
  <si>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</si>
  <si>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</si>
  <si>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</si>
  <si>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</si>
  <si>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</si>
  <si>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</si>
  <si>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</si>
  <si>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</si>
  <si>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</si>
  <si>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</si>
  <si>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</si>
  <si>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</si>
  <si>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</si>
  <si>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</si>
  <si>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</si>
  <si>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</si>
  <si>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</si>
  <si>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</si>
  <si>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</si>
  <si>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</si>
  <si>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</si>
  <si>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</si>
  <si>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</si>
  <si>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</si>
  <si>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</si>
  <si>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</si>
  <si>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</si>
  <si>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</si>
  <si>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</si>
  <si>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</si>
  <si>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</si>
  <si>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</si>
  <si>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</si>
  <si>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</si>
  <si>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</si>
  <si>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</si>
  <si>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</si>
  <si>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</si>
  <si>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</si>
  <si>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</si>
  <si>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</si>
  <si>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</si>
  <si>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</si>
  <si>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</si>
  <si>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</si>
  <si>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</si>
  <si>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</si>
  <si>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</si>
  <si>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</si>
  <si>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</si>
  <si>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</si>
  <si>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</si>
  <si>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</si>
  <si>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</si>
  <si>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</si>
  <si>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</si>
  <si>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</si>
  <si>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</si>
  <si>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</si>
  <si>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</si>
  <si>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</si>
  <si>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</si>
  <si>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</si>
  <si>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</si>
  <si>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</si>
  <si>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</si>
  <si>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</si>
  <si>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</si>
  <si>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</si>
  <si>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</si>
  <si>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</si>
  <si>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</si>
  <si>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</si>
  <si>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</si>
  <si>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</si>
  <si>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</si>
  <si>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</si>
  <si>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</si>
  <si>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</si>
  <si>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</si>
  <si>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</si>
  <si>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</si>
  <si>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</si>
  <si>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</si>
  <si>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</si>
  <si>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</si>
  <si>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</si>
  <si>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</si>
  <si>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</si>
  <si>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</si>
  <si>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</si>
  <si>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</si>
  <si>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</si>
  <si>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</si>
  <si>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</si>
  <si>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</si>
  <si>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</si>
  <si>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</si>
  <si>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</si>
  <si>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</si>
  <si>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</si>
  <si>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</si>
  <si>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</si>
  <si>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</si>
  <si>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</si>
  <si>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</si>
  <si>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</si>
  <si>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</si>
  <si>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</si>
  <si>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</si>
  <si>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</si>
  <si>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</si>
  <si>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</si>
  <si>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</si>
  <si>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</si>
  <si>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</si>
  <si>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</si>
  <si>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</si>
  <si>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</si>
  <si>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</si>
  <si>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</si>
  <si>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</si>
  <si>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</si>
  <si>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</si>
  <si>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</si>
  <si>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</si>
  <si>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</si>
  <si>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</si>
  <si>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</si>
  <si>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</si>
  <si>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</si>
  <si>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</si>
  <si>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</si>
  <si>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</si>
  <si>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</si>
  <si>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</si>
  <si>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</si>
  <si>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</si>
  <si>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</si>
  <si>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</si>
  <si>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</si>
  <si>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</si>
  <si>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</si>
  <si>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</si>
  <si>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</si>
  <si>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</si>
  <si>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</si>
  <si>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</si>
  <si>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</si>
  <si>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</si>
  <si>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</si>
  <si>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</si>
  <si>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</si>
  <si>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</si>
  <si>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</si>
  <si>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</si>
  <si>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</si>
  <si>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</si>
  <si>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</si>
  <si>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</si>
  <si>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</si>
  <si>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</si>
  <si>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</si>
  <si>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</si>
  <si>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</si>
  <si>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</si>
  <si>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</si>
  <si>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</si>
  <si>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</si>
  <si>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</si>
  <si>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</si>
  <si>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</si>
  <si>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</si>
  <si>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</si>
  <si>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</si>
  <si>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</si>
  <si>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</si>
  <si>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</si>
  <si>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</si>
  <si>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</si>
  <si>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</si>
  <si>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</si>
  <si>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</si>
  <si>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</si>
  <si>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</si>
  <si>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</si>
  <si>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</si>
  <si>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</si>
  <si>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</si>
  <si>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</si>
  <si>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</si>
  <si>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</si>
  <si>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</si>
  <si>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</si>
  <si>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</si>
  <si>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</si>
  <si>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</si>
  <si>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</si>
  <si>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</si>
  <si>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</si>
  <si>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</si>
  <si>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</si>
  <si>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</si>
  <si>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</si>
  <si>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</si>
  <si>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</si>
  <si>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</si>
  <si>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</si>
  <si>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</si>
  <si>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</si>
  <si>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</si>
  <si>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</si>
  <si>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</si>
  <si>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</si>
  <si>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</si>
  <si>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</si>
  <si>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</si>
  <si>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</si>
  <si>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</si>
  <si>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</si>
  <si>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</si>
  <si>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</si>
  <si>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</si>
  <si>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</si>
  <si>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</si>
  <si>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</si>
  <si>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</si>
  <si>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</si>
  <si>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</si>
  <si>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</si>
  <si>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</si>
  <si>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</si>
  <si>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</si>
  <si>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</si>
  <si>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</si>
  <si>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</si>
  <si>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</si>
  <si>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</si>
  <si>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</si>
  <si>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</si>
  <si>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</si>
  <si>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</si>
  <si>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</si>
  <si>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</si>
  <si>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</si>
  <si>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</si>
  <si>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</si>
  <si>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</si>
  <si>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</si>
  <si>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</si>
  <si>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</si>
  <si>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</si>
  <si>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</si>
  <si>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</si>
  <si>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</si>
  <si>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</si>
  <si>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</si>
  <si>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</si>
  <si>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</si>
  <si>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</si>
  <si>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</si>
  <si>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</si>
  <si>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</si>
  <si>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</si>
  <si>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</si>
  <si>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</si>
  <si>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</si>
  <si>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</si>
  <si>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</si>
  <si>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</si>
  <si>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</si>
  <si>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</si>
  <si>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</si>
  <si>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</si>
  <si>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</si>
  <si>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</si>
  <si>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</si>
  <si>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</si>
  <si>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</si>
  <si>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</si>
  <si>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</si>
  <si>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</si>
  <si>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</si>
  <si>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</si>
  <si>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</si>
  <si>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</si>
  <si>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</si>
  <si>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</si>
  <si>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</si>
  <si>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</si>
  <si>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</si>
  <si>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</si>
  <si>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</si>
  <si>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</si>
  <si>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</si>
  <si>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</si>
  <si>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</si>
  <si>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</si>
  <si>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</si>
  <si>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</si>
  <si>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</si>
  <si>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</si>
  <si>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</si>
  <si>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</si>
  <si>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</si>
  <si>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</si>
  <si>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</si>
  <si>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</si>
  <si>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</si>
  <si>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</si>
  <si>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</si>
  <si>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</si>
  <si>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</si>
  <si>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</si>
  <si>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</si>
  <si>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</si>
  <si>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</si>
  <si>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</si>
  <si>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</si>
  <si>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</si>
  <si>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</si>
  <si>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</si>
  <si>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</si>
  <si>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</si>
  <si>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</si>
  <si>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</si>
  <si>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</si>
  <si>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</si>
  <si>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</si>
  <si>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</si>
  <si>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</si>
  <si>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</si>
  <si>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</si>
  <si>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</si>
  <si>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</si>
  <si>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</si>
  <si>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</si>
  <si>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</si>
  <si>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</si>
  <si>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</si>
  <si>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</si>
  <si>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</si>
  <si>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</si>
  <si>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</si>
  <si>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</si>
  <si>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</si>
  <si>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</si>
  <si>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</si>
  <si>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</si>
  <si>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</si>
  <si>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</si>
  <si>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</si>
  <si>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</si>
  <si>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</si>
  <si>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</si>
  <si>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</si>
  <si>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</si>
  <si>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</si>
  <si>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</si>
  <si>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</si>
  <si>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</si>
  <si>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</si>
  <si>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</si>
  <si>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</si>
  <si>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</si>
  <si>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</si>
  <si>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</si>
  <si>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</si>
  <si>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</si>
  <si>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</si>
  <si>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</si>
  <si>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</si>
  <si>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</si>
  <si>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</si>
  <si>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</si>
  <si>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</si>
  <si>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</si>
  <si>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</si>
  <si>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</si>
  <si>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</si>
  <si>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</si>
  <si>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</si>
  <si>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</si>
  <si>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</si>
  <si>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</si>
  <si>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</si>
  <si>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</si>
  <si>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</si>
  <si>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</si>
  <si>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</si>
  <si>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</si>
  <si>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</si>
  <si>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</si>
  <si>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</si>
  <si>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</si>
  <si>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</si>
  <si>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</si>
  <si>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</si>
  <si>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</si>
  <si>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</si>
  <si>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</si>
  <si>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</si>
  <si>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</si>
  <si>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</si>
  <si>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</si>
  <si>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</si>
  <si>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</si>
  <si>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</si>
  <si>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</si>
  <si>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</si>
  <si>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</si>
  <si>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</si>
  <si>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</si>
  <si>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</si>
  <si>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</si>
  <si>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</si>
  <si>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</si>
  <si>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</si>
  <si>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</si>
  <si>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</si>
  <si>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</si>
  <si>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</si>
  <si>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</si>
  <si>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</si>
  <si>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</si>
  <si>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</si>
  <si>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</si>
  <si>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</si>
  <si>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</si>
  <si>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</si>
  <si>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</si>
  <si>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</si>
  <si>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</si>
  <si>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</si>
  <si>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</si>
  <si>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</si>
  <si>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</si>
  <si>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</si>
  <si>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</si>
  <si>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</si>
  <si>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</si>
  <si>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</si>
  <si>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</si>
  <si>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</si>
  <si>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</si>
  <si>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</si>
  <si>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</si>
  <si>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</si>
  <si>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</si>
  <si>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</si>
  <si>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</si>
  <si>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</si>
  <si>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</si>
  <si>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</si>
  <si>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</si>
  <si>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</si>
  <si>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</si>
  <si>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</si>
  <si>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</si>
  <si>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</si>
  <si>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</si>
  <si>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</si>
  <si>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</si>
  <si>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</si>
  <si>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</si>
  <si>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</si>
  <si>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</si>
  <si>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</si>
  <si>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</si>
  <si>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</si>
  <si>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</si>
  <si>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</si>
  <si>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</si>
  <si>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</si>
  <si>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</si>
  <si>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</si>
  <si>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</si>
  <si>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</si>
  <si>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</si>
  <si>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</si>
  <si>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</si>
  <si>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</si>
  <si>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</si>
  <si>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</si>
  <si>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</si>
  <si>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</si>
  <si>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</si>
  <si>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</si>
  <si>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</si>
  <si>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</si>
  <si>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</si>
  <si>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</si>
  <si>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</si>
  <si>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</si>
  <si>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</si>
  <si>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</si>
  <si>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</si>
  <si>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</si>
  <si>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</si>
  <si>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</si>
  <si>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</si>
  <si>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</si>
  <si>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</si>
  <si>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</si>
  <si>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</si>
  <si>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</si>
  <si>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</si>
  <si>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</si>
  <si>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</si>
  <si>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</si>
  <si>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</si>
  <si>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</si>
  <si>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</si>
  <si>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</si>
  <si>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</si>
  <si>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</si>
  <si>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</si>
  <si>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</si>
  <si>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</si>
  <si>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</si>
  <si>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</si>
  <si>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</si>
  <si>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</si>
  <si>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</si>
  <si>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</si>
  <si>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</si>
  <si>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</si>
  <si>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</si>
  <si>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</si>
  <si>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</si>
  <si>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</si>
  <si>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</si>
  <si>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</si>
  <si>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</si>
  <si>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</si>
  <si>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</si>
  <si>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</si>
  <si>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</si>
  <si>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</si>
  <si>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</si>
  <si>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</si>
  <si>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</si>
  <si>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</si>
  <si>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</si>
  <si>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</si>
  <si>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</si>
  <si>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</si>
  <si>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</si>
  <si>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</si>
  <si>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</si>
  <si>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</si>
  <si>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</si>
  <si>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</si>
  <si>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</si>
  <si>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</si>
  <si>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</si>
  <si>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</si>
  <si>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</si>
  <si>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</si>
  <si>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</si>
  <si>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</si>
  <si>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</si>
  <si>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</si>
  <si>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</si>
  <si>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</si>
  <si>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</si>
  <si>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</si>
  <si>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</si>
  <si>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</si>
  <si>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</si>
  <si>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</si>
  <si>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</si>
  <si>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</si>
  <si>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</si>
  <si>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</si>
  <si>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</si>
  <si>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</si>
  <si>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</si>
  <si>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</si>
  <si>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</si>
  <si>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</si>
  <si>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</si>
  <si>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</si>
  <si>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</si>
  <si>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</si>
  <si>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</si>
  <si>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</si>
  <si>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</si>
  <si>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</si>
  <si>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</si>
  <si>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</si>
  <si>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</si>
  <si>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</si>
  <si>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</si>
  <si>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</si>
  <si>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</si>
  <si>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</si>
  <si>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</si>
  <si>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</si>
  <si>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</si>
  <si>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</si>
  <si>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</si>
  <si>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</si>
  <si>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</si>
  <si>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</si>
  <si>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</si>
  <si>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</si>
  <si>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</si>
  <si>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</si>
  <si>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</si>
  <si>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</si>
  <si>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</si>
  <si>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</si>
  <si>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</si>
  <si>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</si>
  <si>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</si>
  <si>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</si>
  <si>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</si>
  <si>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</si>
  <si>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</si>
  <si>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</si>
  <si>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</si>
  <si>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</si>
  <si>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</si>
  <si>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</si>
  <si>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</si>
  <si>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</si>
  <si>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</si>
  <si>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</si>
  <si>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</si>
  <si>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</si>
  <si>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</si>
  <si>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</si>
  <si>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</si>
  <si>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</si>
  <si>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</si>
  <si>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</si>
  <si>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</si>
  <si>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</si>
  <si>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</si>
  <si>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</si>
  <si>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</si>
  <si>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</si>
  <si>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</si>
  <si>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</si>
  <si>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</si>
  <si>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</si>
  <si>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</si>
  <si>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</si>
  <si>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</si>
  <si>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</si>
  <si>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</si>
  <si>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</si>
  <si>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</si>
  <si>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</si>
  <si>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</si>
  <si>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</si>
  <si>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</si>
  <si>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</si>
  <si>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</si>
  <si>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</si>
  <si>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</si>
  <si>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</si>
  <si>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</si>
  <si>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</si>
  <si>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</si>
  <si>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</si>
  <si>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</si>
  <si>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</si>
  <si>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</si>
  <si>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</si>
  <si>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</si>
  <si>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</si>
  <si>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</si>
  <si>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</si>
  <si>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</si>
  <si>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</si>
  <si>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</si>
  <si>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</si>
  <si>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</si>
  <si>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</si>
  <si>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</si>
  <si>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</si>
  <si>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</si>
  <si>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</si>
  <si>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</si>
  <si>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</si>
  <si>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</si>
  <si>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</si>
  <si>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</si>
  <si>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</si>
  <si>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</si>
  <si>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</si>
  <si>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</si>
  <si>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</si>
  <si>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</si>
  <si>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</si>
  <si>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</si>
  <si>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</si>
  <si>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</si>
  <si>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</si>
  <si>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</si>
  <si>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</si>
  <si>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</si>
  <si>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</si>
  <si>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</si>
  <si>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</si>
  <si>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</si>
  <si>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</si>
  <si>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</si>
  <si>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</si>
  <si>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</si>
  <si>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</si>
  <si>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</si>
  <si>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</si>
  <si>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</si>
  <si>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</si>
  <si>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</si>
  <si>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</si>
  <si>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</si>
  <si>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</si>
  <si>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</si>
  <si>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</si>
  <si>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</si>
  <si>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</si>
  <si>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</si>
  <si>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</si>
  <si>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</si>
  <si>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</si>
  <si>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</si>
  <si>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</si>
  <si>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</si>
  <si>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</si>
  <si>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</si>
  <si>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</si>
  <si>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</si>
  <si>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</si>
  <si>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</si>
  <si>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</si>
  <si>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</si>
  <si>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</si>
  <si>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</si>
  <si>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</si>
  <si>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</si>
  <si>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</si>
  <si>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</si>
  <si>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</si>
  <si>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</si>
  <si>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</si>
  <si>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</si>
  <si>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</si>
  <si>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</si>
  <si>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</si>
  <si>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</si>
  <si>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</si>
  <si>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</si>
  <si>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</si>
  <si>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</si>
  <si>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</si>
  <si>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</si>
  <si>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</si>
  <si>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</si>
  <si>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</si>
  <si>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</si>
  <si>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</si>
  <si>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</si>
  <si>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</si>
  <si>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</si>
  <si>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</si>
  <si>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</si>
  <si>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</si>
  <si>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</si>
  <si>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</si>
  <si>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</si>
  <si>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</si>
  <si>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</si>
  <si>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</si>
  <si>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</si>
  <si>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</si>
  <si>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</si>
  <si>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</si>
  <si>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</si>
  <si>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</si>
  <si>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</si>
  <si>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</si>
  <si>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</si>
  <si>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</si>
  <si>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</si>
  <si>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</si>
  <si>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</si>
  <si>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</si>
  <si>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</si>
  <si>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</si>
  <si>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</si>
  <si>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</si>
  <si>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</si>
  <si>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</si>
  <si>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</si>
  <si>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</si>
  <si>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</si>
  <si>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</si>
  <si>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</si>
  <si>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</si>
  <si>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</si>
  <si>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</si>
  <si>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</si>
  <si>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</si>
  <si>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</si>
  <si>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</si>
  <si>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</si>
  <si>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</si>
  <si>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</si>
  <si>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</si>
  <si>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</si>
  <si>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</si>
  <si>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</si>
  <si>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</si>
  <si>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</si>
  <si>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</si>
  <si>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</si>
  <si>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</si>
  <si>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</si>
  <si>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</si>
  <si>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</si>
  <si>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</si>
  <si>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</si>
  <si>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</si>
  <si>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</si>
  <si>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</si>
  <si>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</si>
  <si>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</si>
  <si>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</si>
  <si>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</si>
  <si>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</si>
  <si>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</si>
  <si>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</si>
  <si>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</si>
  <si>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</si>
  <si>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</si>
  <si>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</si>
  <si>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</si>
  <si>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</si>
  <si>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</si>
  <si>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</si>
  <si>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</si>
  <si>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</si>
  <si>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</si>
  <si>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</si>
  <si>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</si>
  <si>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</si>
  <si>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</si>
  <si>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</si>
  <si>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</si>
  <si>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</si>
  <si>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</si>
  <si>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</si>
  <si>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</si>
  <si>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</si>
  <si>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</si>
  <si>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</si>
  <si>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</si>
  <si>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</si>
  <si>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</si>
  <si>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</si>
  <si>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</si>
  <si>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</si>
  <si>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</si>
  <si>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</si>
  <si>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</si>
  <si>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</si>
  <si>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</si>
  <si>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</si>
  <si>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</si>
  <si>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</si>
  <si>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</si>
  <si>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</si>
  <si>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</si>
  <si>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</si>
  <si>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</si>
  <si>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</si>
  <si>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</si>
  <si>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</si>
  <si>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</si>
  <si>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</si>
  <si>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</si>
  <si>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</si>
  <si>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</si>
  <si>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</si>
  <si>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</si>
  <si>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</si>
  <si>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</si>
  <si>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</si>
  <si>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</si>
  <si>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</si>
  <si>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</si>
  <si>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</si>
  <si>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</si>
  <si>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</si>
  <si>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</si>
  <si>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</si>
  <si>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</si>
  <si>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</si>
  <si>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</si>
  <si>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</si>
  <si>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</si>
  <si>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</si>
  <si>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</si>
  <si>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</si>
  <si>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</si>
  <si>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</si>
  <si>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</si>
  <si>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</si>
  <si>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</si>
  <si>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</si>
  <si>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</si>
  <si>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</si>
  <si>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</si>
  <si>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</si>
  <si>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</si>
  <si>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</si>
  <si>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</si>
  <si>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</si>
  <si>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</si>
  <si>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</si>
  <si>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</si>
  <si>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</si>
  <si>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</si>
  <si>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</si>
  <si>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</si>
  <si>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</si>
  <si>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</si>
  <si>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</si>
  <si>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</si>
  <si>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</si>
  <si>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</si>
  <si>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</si>
  <si>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</si>
  <si>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</si>
  <si>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</si>
  <si>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</si>
  <si>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</si>
  <si>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</si>
  <si>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</si>
  <si>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</si>
  <si>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</si>
  <si>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</si>
  <si>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</si>
  <si>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</si>
  <si>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</si>
  <si>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</si>
  <si>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</si>
  <si>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</si>
  <si>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</si>
  <si>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</si>
  <si>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</si>
  <si>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</si>
  <si>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</si>
  <si>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</si>
  <si>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</si>
  <si>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</si>
  <si>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</si>
  <si>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</si>
  <si>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</si>
  <si>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</si>
  <si>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</si>
  <si>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</si>
  <si>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</si>
  <si>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</si>
  <si>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</si>
  <si>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</si>
  <si>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</si>
  <si>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</si>
  <si>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</si>
  <si>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</si>
  <si>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</si>
  <si>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</si>
  <si>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</si>
  <si>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</si>
  <si>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</si>
  <si>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</si>
  <si>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</si>
  <si>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</si>
  <si>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</si>
  <si>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</si>
  <si>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</si>
  <si>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</si>
  <si>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</si>
  <si>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</si>
  <si>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</si>
  <si>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</si>
  <si>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</si>
  <si>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</si>
  <si>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</si>
  <si>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</si>
  <si>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</si>
  <si>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</si>
  <si>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</si>
  <si>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</si>
  <si>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</si>
  <si>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</si>
  <si>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</si>
  <si>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</si>
  <si>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</si>
  <si>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</si>
  <si>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</si>
  <si>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</si>
  <si>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</si>
  <si>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</si>
  <si>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</si>
  <si>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</si>
  <si>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</si>
  <si>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</si>
  <si>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</si>
  <si>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</si>
  <si>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</si>
  <si>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</si>
  <si>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</si>
  <si>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</si>
  <si>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</si>
  <si>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</si>
  <si>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</si>
  <si>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</si>
  <si>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</si>
  <si>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</si>
  <si>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</si>
  <si>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</si>
  <si>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</si>
  <si>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</si>
  <si>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</si>
  <si>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</si>
  <si>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</si>
  <si>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</si>
  <si>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</si>
  <si>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</si>
  <si>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</si>
  <si>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</si>
  <si>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</si>
  <si>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</si>
  <si>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</si>
  <si>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</si>
  <si>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</si>
  <si>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</si>
  <si>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</si>
  <si>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</si>
  <si>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</si>
  <si>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</si>
  <si>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</si>
  <si>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</si>
  <si>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</si>
  <si>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</si>
  <si>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</si>
  <si>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</si>
  <si>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</si>
  <si>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</si>
  <si>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</si>
  <si>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</si>
  <si>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</si>
  <si>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</si>
  <si>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</si>
  <si>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</si>
  <si>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</si>
  <si>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</si>
  <si>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</si>
  <si>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</si>
  <si>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</si>
  <si>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</si>
  <si>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</si>
  <si>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</si>
  <si>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</si>
  <si>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</si>
  <si>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</si>
  <si>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</si>
  <si>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</si>
  <si>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</si>
  <si>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</si>
  <si>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</si>
  <si>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</si>
  <si>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</si>
  <si>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</si>
  <si>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</si>
  <si>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</si>
  <si>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</si>
  <si>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</si>
  <si>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</si>
  <si>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</si>
  <si>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</si>
  <si>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</si>
  <si>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</si>
  <si>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</si>
  <si>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</si>
  <si>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</si>
  <si>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</si>
  <si>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</si>
  <si>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</si>
  <si>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</si>
  <si>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</si>
  <si>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</si>
  <si>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</si>
  <si>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</si>
  <si>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</si>
  <si>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</si>
  <si>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</si>
  <si>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</si>
  <si>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</si>
  <si>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</si>
  <si>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</si>
  <si>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</si>
  <si>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</si>
  <si>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</si>
  <si>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</si>
  <si>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</si>
  <si>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</si>
  <si>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</si>
  <si>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</si>
  <si>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</si>
  <si>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</si>
  <si>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</si>
  <si>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</si>
  <si>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</si>
  <si>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</si>
  <si>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</si>
  <si>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</si>
  <si>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</si>
  <si>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</si>
  <si>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</si>
  <si>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</si>
  <si>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</si>
  <si>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</si>
  <si>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</si>
  <si>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</si>
  <si>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</si>
  <si>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</si>
  <si>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</si>
  <si>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</si>
  <si>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</si>
  <si>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</si>
  <si>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</si>
  <si>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</si>
  <si>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</si>
  <si>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</si>
  <si>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</si>
  <si>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</si>
  <si>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</si>
  <si>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</si>
  <si>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</si>
  <si>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</si>
  <si>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</si>
  <si>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</si>
  <si>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</si>
  <si>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</si>
  <si>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</si>
  <si>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</si>
  <si>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</si>
  <si>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</si>
  <si>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</si>
  <si>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</si>
  <si>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</si>
  <si>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</si>
  <si>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</si>
  <si>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</si>
  <si>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</si>
  <si>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</si>
  <si>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</si>
  <si>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</si>
  <si>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</si>
  <si>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</si>
  <si>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</si>
  <si>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</si>
  <si>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</si>
  <si>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</si>
  <si>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</si>
  <si>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</si>
  <si>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</si>
  <si>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</si>
  <si>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</si>
  <si>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</si>
  <si>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</si>
  <si>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</si>
  <si>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</si>
  <si>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</si>
  <si>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</si>
  <si>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</si>
  <si>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</si>
  <si>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</si>
  <si>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</si>
  <si>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</si>
  <si>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</si>
  <si>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</si>
  <si>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</si>
  <si>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</si>
  <si>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</si>
  <si>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</si>
  <si>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</si>
  <si>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</si>
  <si>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</si>
  <si>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</si>
  <si>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</si>
  <si>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</si>
  <si>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</si>
  <si>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</si>
  <si>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</si>
  <si>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</si>
  <si>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</si>
  <si>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</si>
  <si>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</si>
  <si>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</si>
  <si>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</si>
  <si>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</si>
  <si>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</si>
  <si>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</si>
  <si>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</si>
  <si>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</si>
  <si>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</si>
  <si>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</si>
  <si>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</si>
  <si>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</si>
  <si>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</si>
  <si>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</si>
  <si>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</si>
  <si>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</si>
  <si>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</si>
  <si>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</si>
  <si>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</si>
  <si>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</si>
  <si>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</si>
  <si>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</si>
  <si>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</si>
  <si>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</si>
  <si>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</si>
  <si>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</si>
  <si>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</si>
  <si>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</si>
  <si>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</si>
  <si>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</si>
  <si>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</si>
  <si>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</si>
  <si>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</si>
  <si>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</si>
  <si>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</si>
  <si>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</si>
  <si>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</si>
  <si>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</si>
  <si>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</si>
  <si>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</si>
  <si>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</si>
  <si>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</si>
  <si>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</si>
  <si>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</si>
  <si>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</si>
  <si>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</si>
  <si>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</si>
  <si>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</si>
  <si>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</si>
  <si>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</si>
  <si>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</si>
  <si>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</si>
  <si>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</si>
  <si>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</si>
  <si>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</si>
  <si>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</si>
  <si>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</si>
  <si>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</si>
  <si>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</si>
  <si>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</si>
  <si>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</si>
  <si>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</si>
  <si>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</si>
  <si>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</si>
  <si>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</si>
  <si>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</si>
  <si>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</si>
  <si>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</si>
  <si>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</si>
  <si>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</si>
  <si>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</si>
  <si>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</si>
  <si>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</si>
  <si>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</si>
  <si>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</si>
  <si>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</si>
  <si>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</si>
  <si>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</si>
  <si>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</si>
  <si>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</si>
  <si>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</si>
  <si>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</si>
  <si>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</si>
  <si>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</si>
  <si>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</si>
  <si>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</si>
  <si>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</si>
  <si>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</si>
  <si>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</si>
  <si>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</si>
  <si>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</si>
  <si>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</si>
  <si>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</si>
  <si>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</si>
  <si>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</si>
  <si>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</si>
  <si>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</si>
  <si>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</si>
  <si>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</si>
  <si>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</si>
  <si>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</si>
  <si>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</si>
  <si>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</si>
  <si>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</si>
  <si>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</si>
  <si>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</si>
  <si>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</si>
  <si>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</si>
  <si>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</si>
  <si>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</si>
  <si>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</si>
  <si>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</si>
  <si>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</si>
  <si>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</si>
  <si>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</si>
  <si>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</si>
  <si>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</si>
  <si>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</si>
  <si>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</si>
  <si>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</si>
  <si>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</si>
  <si>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</si>
  <si>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</si>
  <si>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</si>
  <si>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</si>
  <si>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</si>
  <si>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</si>
  <si>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</si>
  <si>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</si>
  <si>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</si>
  <si>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</si>
  <si>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</si>
  <si>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</si>
  <si>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</si>
  <si>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</si>
  <si>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</si>
  <si>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</si>
  <si>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</si>
  <si>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</si>
  <si>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</si>
  <si>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</si>
  <si>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</si>
  <si>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</si>
  <si>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</si>
  <si>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</si>
  <si>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</si>
  <si>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</si>
  <si>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</si>
  <si>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</si>
  <si>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</si>
  <si>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</si>
  <si>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</si>
  <si>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</si>
  <si>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</si>
  <si>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</si>
  <si>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</si>
  <si>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</si>
  <si>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</si>
  <si>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</si>
  <si>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</si>
  <si>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</si>
  <si>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</si>
  <si>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</si>
  <si>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</si>
  <si>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</si>
  <si>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</si>
  <si>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</si>
  <si>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</si>
  <si>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</si>
  <si>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</si>
  <si>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</si>
  <si>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</si>
  <si>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</si>
  <si>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</si>
  <si>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</si>
  <si>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</si>
  <si>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</si>
  <si>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</si>
  <si>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</si>
  <si>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</si>
  <si>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</si>
  <si>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</si>
  <si>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</si>
  <si>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</si>
  <si>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</si>
  <si>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</si>
  <si>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</si>
  <si>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</si>
  <si>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</si>
  <si>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</si>
  <si>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</si>
  <si>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</si>
  <si>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</si>
  <si>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</si>
  <si>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</si>
  <si>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</si>
  <si>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</si>
  <si>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</si>
  <si>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</si>
  <si>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</si>
  <si>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</si>
  <si>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</si>
  <si>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</si>
  <si>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</si>
  <si>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</si>
  <si>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</si>
  <si>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</si>
  <si>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</si>
  <si>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</si>
  <si>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</si>
  <si>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</si>
  <si>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</si>
  <si>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</si>
  <si>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</si>
  <si>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</si>
  <si>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</si>
  <si>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</si>
  <si>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</si>
  <si>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</si>
  <si>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</si>
  <si>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</si>
  <si>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</si>
  <si>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</si>
  <si>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</si>
  <si>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</si>
  <si>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</si>
  <si>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</si>
  <si>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</si>
  <si>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</si>
  <si>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</si>
  <si>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</si>
  <si>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</si>
  <si>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</si>
  <si>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</si>
  <si>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</si>
  <si>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</si>
  <si>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</si>
  <si>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</si>
  <si>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</si>
  <si>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</si>
  <si>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</si>
  <si>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</si>
  <si>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</si>
  <si>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</si>
  <si>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</si>
  <si>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</si>
  <si>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</si>
  <si>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</si>
  <si>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</si>
  <si>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</si>
  <si>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</si>
  <si>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</si>
  <si>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</si>
  <si>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</si>
  <si>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</si>
  <si>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</si>
  <si>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</si>
  <si>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</si>
  <si>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</si>
  <si>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</si>
  <si>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</si>
  <si>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</si>
  <si>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</si>
  <si>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</si>
  <si>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</si>
  <si>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</si>
  <si>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</si>
  <si>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</si>
  <si>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</si>
  <si>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</si>
  <si>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</si>
  <si>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</si>
  <si>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</si>
  <si>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</si>
  <si>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</si>
  <si>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</si>
  <si>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</si>
  <si>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</si>
  <si>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</si>
  <si>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</si>
  <si>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</si>
  <si>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</si>
  <si>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</si>
  <si>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</si>
  <si>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</si>
  <si>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</si>
  <si>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</si>
  <si>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</si>
  <si>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</si>
  <si>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</si>
  <si>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</si>
  <si>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</si>
  <si>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</si>
  <si>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</si>
  <si>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</si>
  <si>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</si>
  <si>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</si>
  <si>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</si>
  <si>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</si>
  <si>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</si>
  <si>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</si>
  <si>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</si>
  <si>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</si>
  <si>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</si>
  <si>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</si>
  <si>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</si>
  <si>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</si>
  <si>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</si>
  <si>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</si>
  <si>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</si>
  <si>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</si>
  <si>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</si>
  <si>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</si>
  <si>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</si>
  <si>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</si>
  <si>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</si>
  <si>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</si>
  <si>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</si>
  <si>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</si>
  <si>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</si>
  <si>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</si>
  <si>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</si>
  <si>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</si>
  <si>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</si>
  <si>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</si>
  <si>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</si>
  <si>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</si>
  <si>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</si>
  <si>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</si>
  <si>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</si>
  <si>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</si>
  <si>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</si>
  <si>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</si>
  <si>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</si>
  <si>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</si>
  <si>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</si>
  <si>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</si>
  <si>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</si>
  <si>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</si>
  <si>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</si>
  <si>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</si>
  <si>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</si>
  <si>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</si>
  <si>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</si>
  <si>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</si>
  <si>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</si>
  <si>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</si>
  <si>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</si>
  <si>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</si>
  <si>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</si>
  <si>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</si>
  <si>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</si>
  <si>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</si>
  <si>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</si>
  <si>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</si>
  <si>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</si>
  <si>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</si>
  <si>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</si>
  <si>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</si>
  <si>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</si>
  <si>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</si>
  <si>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</si>
  <si>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</si>
  <si>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</si>
  <si>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</si>
  <si>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</si>
  <si>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</si>
  <si>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</si>
  <si>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</si>
  <si>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</si>
  <si>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</si>
  <si>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</si>
  <si>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</si>
  <si>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</si>
  <si>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</si>
  <si>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</si>
  <si>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</si>
  <si>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</si>
  <si>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</si>
  <si>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</si>
  <si>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</si>
  <si>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</si>
  <si>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</si>
  <si>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</si>
  <si>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</si>
  <si>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</si>
  <si>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</si>
  <si>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</si>
  <si>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</si>
  <si>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</si>
  <si>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</si>
  <si>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</si>
  <si>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</si>
  <si>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</si>
  <si>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</si>
  <si>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</si>
  <si>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</si>
  <si>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</si>
  <si>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</si>
  <si>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</si>
  <si>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</si>
  <si>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</si>
  <si>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</si>
  <si>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</si>
  <si>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</si>
  <si>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</si>
  <si>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</si>
  <si>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</si>
  <si>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</si>
  <si>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</si>
  <si>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</si>
  <si>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</si>
  <si>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</si>
  <si>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</si>
  <si>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</si>
  <si>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</si>
  <si>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</si>
  <si>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</si>
  <si>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</si>
  <si>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</si>
  <si>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</si>
  <si>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</si>
  <si>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</si>
  <si>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</si>
  <si>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</si>
  <si>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</si>
  <si>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</si>
  <si>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</si>
  <si>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</si>
  <si>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</si>
  <si>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</si>
  <si>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</si>
  <si>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</si>
  <si>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</si>
  <si>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</si>
  <si>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</si>
  <si>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</si>
  <si>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</si>
  <si>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</si>
  <si>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</si>
  <si>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</si>
  <si>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</si>
  <si>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</si>
  <si>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</si>
  <si>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</si>
  <si>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</si>
  <si>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</si>
  <si>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</si>
  <si>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</si>
  <si>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</si>
  <si>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</si>
  <si>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</si>
  <si>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</si>
  <si>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</si>
  <si>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</si>
  <si>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</si>
  <si>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</si>
  <si>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</si>
  <si>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</si>
  <si>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</si>
  <si>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</si>
  <si>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</si>
  <si>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</si>
  <si>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</si>
  <si>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</si>
  <si>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</si>
  <si>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</si>
  <si>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</si>
  <si>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</si>
  <si>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</si>
  <si>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</si>
  <si>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</si>
  <si>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</si>
  <si>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</si>
  <si>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</si>
  <si>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</si>
  <si>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</si>
  <si>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</si>
  <si>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</si>
  <si>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</si>
  <si>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</si>
  <si>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</si>
  <si>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</si>
  <si>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</si>
  <si>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</si>
  <si>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</si>
  <si>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</si>
  <si>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</si>
  <si>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</si>
  <si>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</si>
  <si>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</si>
  <si>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</si>
  <si>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</si>
  <si>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</si>
  <si>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</si>
  <si>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</si>
  <si>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</si>
  <si>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</si>
  <si>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</si>
  <si>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</si>
  <si>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</si>
  <si>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</si>
  <si>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</si>
  <si>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</si>
  <si>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</si>
  <si>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</si>
  <si>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</si>
  <si>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</si>
  <si>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</si>
  <si>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</si>
  <si>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</si>
  <si>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</si>
  <si>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</si>
  <si>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</si>
  <si>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</si>
  <si>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</si>
  <si>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</si>
  <si>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</si>
  <si>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</si>
  <si>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</si>
  <si>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</si>
  <si>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</si>
  <si>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</si>
  <si>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</si>
  <si>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</si>
  <si>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</si>
  <si>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</si>
  <si>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</si>
  <si>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</si>
  <si>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</si>
  <si>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</si>
  <si>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</si>
  <si>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</si>
  <si>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</si>
  <si>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</si>
  <si>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</si>
  <si>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</si>
  <si>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</si>
  <si>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</si>
  <si>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</si>
  <si>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</si>
  <si>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</si>
  <si>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</si>
  <si>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</si>
  <si>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</si>
  <si>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</si>
  <si>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</si>
  <si>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</si>
  <si>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</si>
  <si>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</si>
  <si>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</si>
  <si>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</si>
  <si>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</si>
  <si>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</si>
  <si>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</si>
  <si>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</si>
  <si>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</si>
  <si>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</si>
  <si>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</si>
  <si>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</si>
  <si>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</si>
  <si>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</si>
  <si>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</si>
  <si>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</si>
  <si>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</si>
  <si>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</si>
  <si>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</si>
  <si>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</si>
  <si>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</si>
  <si>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</si>
  <si>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</si>
  <si>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</si>
  <si>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</si>
  <si>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</si>
  <si>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</si>
  <si>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</si>
  <si>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</si>
  <si>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</si>
  <si>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</si>
  <si>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</si>
  <si>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</si>
  <si>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</si>
  <si>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</si>
  <si>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</si>
  <si>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</si>
  <si>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</si>
  <si>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</si>
  <si>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</si>
  <si>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</si>
  <si>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</si>
  <si>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</si>
  <si>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</si>
  <si>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</si>
  <si>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</si>
  <si>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</si>
  <si>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</si>
  <si>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</si>
  <si>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</si>
  <si>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</si>
  <si>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</si>
  <si>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</si>
  <si>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</si>
  <si>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</si>
  <si>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</si>
  <si>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</si>
  <si>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</si>
  <si>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</si>
  <si>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</si>
  <si>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</si>
  <si>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</si>
  <si>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</si>
  <si>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</si>
  <si>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</si>
  <si>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</si>
  <si>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</si>
  <si>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</si>
  <si>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</si>
  <si>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</si>
  <si>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</si>
  <si>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</si>
  <si>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</si>
  <si>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</si>
  <si>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</si>
  <si>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</si>
  <si>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</si>
  <si>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</si>
  <si>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</si>
  <si>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</si>
  <si>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</si>
  <si>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</si>
  <si>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</si>
  <si>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</si>
  <si>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</si>
  <si>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</si>
  <si>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</si>
  <si>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</si>
  <si>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</si>
  <si>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</si>
  <si>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</si>
  <si>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</si>
  <si>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</si>
  <si>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</si>
  <si>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</si>
  <si>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</si>
  <si>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</si>
  <si>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</si>
  <si>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</si>
  <si>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</si>
  <si>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</si>
  <si>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</si>
  <si>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</si>
  <si>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</si>
  <si>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</si>
  <si>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</si>
  <si>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</si>
  <si>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</si>
  <si>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</si>
  <si>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</si>
  <si>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</si>
  <si>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</si>
  <si>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</si>
  <si>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</si>
  <si>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</si>
  <si>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</si>
  <si>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</si>
  <si>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</si>
  <si>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</si>
  <si>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</si>
  <si>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</si>
  <si>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</si>
  <si>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</si>
  <si>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</si>
  <si>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</si>
  <si>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</si>
  <si>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</si>
  <si>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</si>
  <si>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</si>
  <si>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</si>
  <si>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</si>
  <si>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</si>
  <si>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</si>
  <si>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</si>
  <si>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</si>
  <si>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</si>
  <si>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</si>
  <si>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</si>
  <si>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</si>
  <si>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</si>
  <si>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</si>
  <si>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</si>
  <si>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</si>
  <si>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</si>
  <si>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</si>
  <si>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</si>
  <si>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</si>
  <si>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</si>
  <si>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</si>
  <si>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</si>
  <si>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</si>
  <si>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</si>
  <si>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</si>
  <si>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</si>
  <si>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</si>
  <si>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</si>
  <si>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</si>
  <si>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</si>
  <si>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</si>
  <si>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</si>
  <si>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</si>
  <si>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</si>
  <si>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</si>
  <si>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</si>
  <si>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</si>
  <si>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</si>
  <si>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</si>
  <si>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</si>
  <si>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</si>
  <si>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</si>
  <si>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</si>
  <si>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</si>
  <si>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</si>
  <si>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</si>
  <si>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</si>
  <si>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</si>
  <si>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</si>
  <si>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</si>
  <si>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</si>
  <si>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</si>
  <si>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</si>
  <si>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</si>
  <si>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</si>
  <si>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</si>
  <si>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</si>
  <si>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</si>
  <si>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</si>
  <si>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</si>
  <si>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</si>
  <si>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</si>
  <si>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</si>
  <si>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</si>
  <si>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</si>
  <si>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</si>
  <si>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</si>
  <si>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</si>
  <si>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</si>
  <si>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</si>
  <si>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</si>
  <si>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</si>
  <si>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</si>
  <si>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</si>
  <si>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</si>
  <si>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</si>
  <si>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</si>
  <si>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</si>
  <si>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</si>
  <si>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</si>
  <si>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</si>
  <si>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</si>
  <si>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</si>
  <si>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</si>
  <si>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</si>
  <si>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</si>
  <si>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</si>
  <si>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</si>
  <si>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</si>
  <si>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</si>
  <si>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</si>
  <si>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</si>
  <si>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</si>
  <si>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</si>
  <si>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</si>
  <si>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</si>
  <si>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</si>
  <si>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</si>
  <si>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</si>
  <si>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</si>
  <si>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</si>
  <si>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</si>
  <si>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</si>
  <si>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</si>
  <si>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</si>
  <si>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</si>
  <si>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</si>
  <si>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</si>
  <si>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</si>
  <si>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</si>
  <si>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</si>
  <si>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</si>
  <si>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</si>
  <si>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</si>
  <si>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</si>
  <si>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</si>
  <si>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</si>
  <si>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</si>
  <si>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</si>
  <si>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</si>
  <si>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</si>
  <si>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</si>
  <si>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</si>
  <si>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</si>
  <si>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</si>
  <si>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</si>
  <si>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</si>
  <si>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</si>
  <si>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</si>
  <si>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</si>
  <si>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</si>
  <si>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</si>
  <si>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</si>
  <si>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</si>
  <si>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</si>
  <si>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</si>
  <si>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</si>
  <si>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</si>
  <si>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</si>
  <si>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</si>
  <si>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</si>
  <si>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</si>
  <si>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</si>
  <si>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</si>
  <si>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</si>
  <si>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</si>
  <si>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</si>
  <si>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</si>
  <si>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</si>
  <si>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</si>
  <si>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</si>
  <si>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</si>
  <si>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</si>
  <si>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</si>
  <si>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</si>
  <si>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</si>
  <si>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</si>
  <si>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</si>
  <si>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</si>
  <si>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</si>
  <si>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</si>
  <si>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</si>
  <si>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</si>
  <si>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</si>
  <si>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</si>
  <si>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</si>
  <si>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</si>
  <si>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</si>
  <si>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</si>
  <si>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</si>
  <si>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</si>
  <si>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</si>
  <si>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</si>
  <si>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</si>
  <si>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</si>
  <si>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</si>
  <si>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</si>
  <si>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</si>
  <si>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</si>
  <si>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</si>
  <si>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</si>
  <si>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</si>
  <si>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</si>
  <si>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</si>
  <si>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</si>
  <si>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</si>
  <si>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</si>
  <si>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</si>
  <si>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</si>
  <si>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</si>
  <si>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</si>
  <si>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</si>
  <si>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</si>
  <si>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</si>
  <si>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</si>
  <si>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</si>
  <si>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</si>
  <si>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</si>
  <si>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</si>
  <si>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</si>
  <si>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</si>
  <si>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</si>
  <si>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</si>
  <si>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</si>
  <si>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</si>
  <si>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</si>
  <si>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SVEUČILIŠTE JOSIPA JURJA STROSSMAYERA U OSIJEKU - FAKULTET TURIZMA I RURALNOG RAZVOJA U POŽEGI</t>
  </si>
  <si>
    <t>SVEUČILIŠTE JOSIPA JURJA STROSSMAYERA U OSIJEKU - FAKULTET PRIMIJENJENE MATEMATIKE I INFORMATIKE</t>
  </si>
  <si>
    <t>05619696</t>
  </si>
  <si>
    <t>05769159</t>
  </si>
  <si>
    <t>56597320763</t>
  </si>
  <si>
    <t>SVEUČILIŠTE U ZAGREBU (2436)</t>
  </si>
  <si>
    <t>HRVATSKA ZAKLADA ZA ZNANOST (52209)</t>
  </si>
  <si>
    <t>ERASMUS-EDU-2022-101104564-ACIIS</t>
  </si>
  <si>
    <t>15.06.2023.</t>
  </si>
  <si>
    <t>14.06.2026.</t>
  </si>
  <si>
    <t>ACADEMY FOR CREATIVE, INNOVATIVE AND INCLUSIVE SCHOOLS</t>
  </si>
  <si>
    <t>ERASMUS-EDU-2022-101103641-ContinuUP</t>
  </si>
  <si>
    <t>01.06.2023.</t>
  </si>
  <si>
    <t>31.05.2026.</t>
  </si>
  <si>
    <t>CO-CONSTRUCTING THE CONTINUUM BETWEEN INITAL TEACHER EDUCATION &amp; CONTINOUS ORIFESSIONAL DEVELOPMENT</t>
  </si>
  <si>
    <t>HORIZON-CL2-2022-101094052-AECED</t>
  </si>
  <si>
    <t>01.04.2023.</t>
  </si>
  <si>
    <t>31.03.2026.</t>
  </si>
  <si>
    <t>TRANSFORMING EDUCATION FOR DEMOCRACY THROUGH AESTETHIC AND EMBODIED LEARNING</t>
  </si>
  <si>
    <t>1940 SVEUČILIŠTE U ZAGREBU - UČITELJSKI FAKULTET</t>
  </si>
  <si>
    <t>Irena Tadić</t>
  </si>
  <si>
    <t>099 382 8520</t>
  </si>
  <si>
    <t>irena.tadic@ufzg.hr</t>
  </si>
  <si>
    <t>ZAGREB, 28.12.2023.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</si>
</sst>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/>
      <right style="medium">
        <color indexed="64"/>
      </right>
      <top style="thin">
        <color indexed="18"/>
      </top>
      <bottom/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74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21" fillId="70" borderId="27" xfId="98" quotePrefix="1" applyFill="1" applyAlignment="1">
      <alignment horizontal="left" vertical="center" indent="1"/>
    </xf>
    <xf numFmtId="167" fontId="74" fillId="0" borderId="23" xfId="130" applyNumberFormat="1" applyFont="1" applyBorder="1" applyAlignment="1">
      <alignment horizontal="center" vertical="center" wrapText="1"/>
    </xf>
    <xf numFmtId="0" fontId="74" fillId="0" borderId="24" xfId="130" applyFont="1" applyBorder="1" applyAlignment="1">
      <alignment horizontal="center" vertical="center" wrapText="1"/>
    </xf>
    <xf numFmtId="0" fontId="74" fillId="0" borderId="24" xfId="130" applyFont="1" applyBorder="1" applyAlignment="1">
      <alignment horizontal="left" vertical="center" indent="1"/>
    </xf>
    <xf numFmtId="0" fontId="74" fillId="0" borderId="24" xfId="130" applyFont="1" applyBorder="1" applyAlignment="1">
      <alignment horizontal="left" vertical="center" wrapText="1" indent="1"/>
    </xf>
    <xf numFmtId="168" fontId="74" fillId="0" borderId="24" xfId="130" applyNumberFormat="1" applyFont="1" applyBorder="1" applyAlignment="1">
      <alignment horizontal="center" vertical="center" wrapText="1"/>
    </xf>
    <xf numFmtId="49" fontId="74" fillId="0" borderId="25" xfId="130" applyNumberFormat="1" applyFont="1" applyBorder="1" applyAlignment="1">
      <alignment horizontal="center" vertical="center"/>
    </xf>
    <xf numFmtId="0" fontId="103" fillId="0" borderId="0" xfId="130" applyFont="1"/>
    <xf numFmtId="0" fontId="104" fillId="0" borderId="0" xfId="130" applyFont="1"/>
    <xf numFmtId="0" fontId="105" fillId="0" borderId="6" xfId="0" applyFont="1" applyBorder="1" applyAlignment="1" applyProtection="1">
      <alignment horizontal="center"/>
      <protection locked="0"/>
    </xf>
    <xf numFmtId="3" fontId="23" fillId="0" borderId="43" xfId="16" applyNumberFormat="1" applyFont="1" applyBorder="1" applyProtection="1">
      <alignment horizontal="right" vertical="center"/>
      <protection locked="0"/>
    </xf>
    <xf numFmtId="3" fontId="23" fillId="0" borderId="42" xfId="16" applyNumberFormat="1" applyFont="1" applyBorder="1" applyProtection="1">
      <alignment horizontal="right" vertical="center"/>
      <protection locked="0"/>
    </xf>
    <xf numFmtId="3" fontId="23" fillId="0" borderId="44" xfId="16" applyNumberFormat="1" applyFont="1" applyBorder="1" applyProtection="1">
      <alignment horizontal="right" vertical="center"/>
      <protection locked="0"/>
    </xf>
    <xf numFmtId="3" fontId="23" fillId="0" borderId="45" xfId="16" applyNumberFormat="1" applyFont="1" applyBorder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80" zoomScaleNormal="80" workbookViewId="0">
      <selection activeCell="C3" sqref="C3:G3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45" t="s">
        <v>4840</v>
      </c>
      <c r="D1" s="346"/>
      <c r="E1" s="346"/>
      <c r="F1" s="346"/>
      <c r="G1" s="3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48" t="s">
        <v>4844</v>
      </c>
      <c r="D2" s="349"/>
      <c r="E2" s="349"/>
      <c r="F2" s="349"/>
      <c r="G2" s="350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48" t="s">
        <v>4841</v>
      </c>
      <c r="D3" s="349"/>
      <c r="E3" s="349"/>
      <c r="F3" s="349"/>
      <c r="G3" s="350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48" t="s">
        <v>4842</v>
      </c>
      <c r="D4" s="349"/>
      <c r="E4" s="349"/>
      <c r="F4" s="349"/>
      <c r="G4" s="350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48" t="s">
        <v>4843</v>
      </c>
      <c r="D5" s="349"/>
      <c r="E5" s="349"/>
      <c r="F5" s="349"/>
      <c r="G5" s="350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53" t="s">
        <v>4049</v>
      </c>
      <c r="C7" s="353"/>
      <c r="D7" s="353"/>
      <c r="E7" s="354"/>
      <c r="F7" s="354"/>
      <c r="G7" s="354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53" t="s">
        <v>3</v>
      </c>
      <c r="C9" s="353"/>
      <c r="D9" s="353"/>
      <c r="E9" s="354"/>
      <c r="F9" s="354"/>
      <c r="G9" s="354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53" t="s">
        <v>3879</v>
      </c>
      <c r="C11" s="353"/>
      <c r="D11" s="353"/>
      <c r="E11" s="354"/>
      <c r="F11" s="354"/>
      <c r="G11" s="354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9424982</v>
      </c>
      <c r="D14" s="56">
        <f>SUM(D15:D16)</f>
        <v>18615814</v>
      </c>
      <c r="E14" s="56">
        <f>SUM(E15:E16)</f>
        <v>10341326</v>
      </c>
      <c r="F14" s="56">
        <f>+F15+F16</f>
        <v>15433583</v>
      </c>
      <c r="G14" s="56">
        <f>+G15+G16</f>
        <v>10745300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0">
        <v>9424982</v>
      </c>
      <c r="D15" s="330">
        <v>18615814</v>
      </c>
      <c r="E15" s="59">
        <f>'A.1 PRIHODI I RASHODI EK'!F11</f>
        <v>10341326</v>
      </c>
      <c r="F15" s="59">
        <f>'A.1 PRIHODI I RASHODI EK'!G11</f>
        <v>15433583</v>
      </c>
      <c r="G15" s="59">
        <f>'A.1 PRIHODI I RASHODI EK'!H11</f>
        <v>10745300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0">
        <v>0</v>
      </c>
      <c r="D16" s="330">
        <v>0</v>
      </c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8645459</v>
      </c>
      <c r="D17" s="63">
        <f>SUM(D18:D19)</f>
        <v>18479814</v>
      </c>
      <c r="E17" s="63">
        <f>SUM(E18:E19)</f>
        <v>15108291.085606212</v>
      </c>
      <c r="F17" s="63">
        <f>+F18+F19</f>
        <v>19663943.034375209</v>
      </c>
      <c r="G17" s="63">
        <f>+G18+G19</f>
        <v>11533761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27">
        <v>8578532</v>
      </c>
      <c r="D18" s="327">
        <v>18463913</v>
      </c>
      <c r="E18" s="64">
        <f>'A.1 PRIHODI I RASHODI EK'!F27</f>
        <v>14947569.085606212</v>
      </c>
      <c r="F18" s="64">
        <f>'A.1 PRIHODI I RASHODI EK'!G27</f>
        <v>19515164.435728982</v>
      </c>
      <c r="G18" s="64">
        <f>'A.1 PRIHODI I RASHODI EK'!H27</f>
        <v>11381472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27">
        <v>66927</v>
      </c>
      <c r="D19" s="327">
        <v>15901</v>
      </c>
      <c r="E19" s="64">
        <f>'A.1 PRIHODI I RASHODI EK'!F35</f>
        <v>160722</v>
      </c>
      <c r="F19" s="64">
        <f>'A.1 PRIHODI I RASHODI EK'!G35</f>
        <v>148778.59864622736</v>
      </c>
      <c r="G19" s="64">
        <f>'A.1 PRIHODI I RASHODI EK'!H35</f>
        <v>152289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779523</v>
      </c>
      <c r="D20" s="56">
        <f>+D14-D17</f>
        <v>136000</v>
      </c>
      <c r="E20" s="56">
        <f>+E14-E17</f>
        <v>-4766965.0856062118</v>
      </c>
      <c r="F20" s="56">
        <f>+F14-F17</f>
        <v>-4230360.0343752094</v>
      </c>
      <c r="G20" s="56">
        <f>+G14-G17</f>
        <v>-788461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51"/>
      <c r="C21" s="351"/>
      <c r="D21" s="351"/>
      <c r="E21" s="352"/>
      <c r="F21" s="352"/>
      <c r="G21" s="352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53" t="s">
        <v>3881</v>
      </c>
      <c r="C22" s="353"/>
      <c r="D22" s="353"/>
      <c r="E22" s="354"/>
      <c r="F22" s="354"/>
      <c r="G22" s="354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0"/>
      <c r="D25" s="330"/>
      <c r="E25" s="59">
        <f>'B.1 RAČUN FINANC EK'!F10</f>
        <v>4766965</v>
      </c>
      <c r="F25" s="59">
        <f>'B.1 RAČUN FINANC EK'!G10</f>
        <v>4230360</v>
      </c>
      <c r="G25" s="59">
        <f>'B.1 RAČUN FINANC EK'!H10</f>
        <v>788461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0"/>
      <c r="D26" s="330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4766965</v>
      </c>
      <c r="F27" s="63">
        <f t="shared" ref="F27:G27" si="2">+F25-F26</f>
        <v>4230360</v>
      </c>
      <c r="G27" s="63">
        <f t="shared" si="2"/>
        <v>788461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27"/>
      <c r="D28" s="327"/>
      <c r="E28" s="64">
        <f>+'Unos prijenosa'!D5</f>
        <v>0</v>
      </c>
      <c r="F28" s="64">
        <f>+'Unos prijenosa'!D13</f>
        <v>0</v>
      </c>
      <c r="G28" s="64">
        <f>+'Unos prijenosa'!D21</f>
        <v>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28"/>
      <c r="D29" s="328"/>
      <c r="E29" s="67">
        <f>+'Unos prijenosa'!D7</f>
        <v>0</v>
      </c>
      <c r="F29" s="67">
        <f>+'Unos prijenosa'!D15</f>
        <v>0</v>
      </c>
      <c r="G29" s="68">
        <f>+'Unos prijenosa'!D23</f>
        <v>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0</v>
      </c>
      <c r="D30" s="63">
        <f>+D27+D28+D29</f>
        <v>0</v>
      </c>
      <c r="E30" s="63">
        <f>+E27+E28+E29</f>
        <v>4766965</v>
      </c>
      <c r="F30" s="63">
        <f t="shared" ref="F30:G30" si="3">+F27+F28+F29</f>
        <v>4230360</v>
      </c>
      <c r="G30" s="63">
        <f t="shared" si="3"/>
        <v>788461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51"/>
      <c r="C31" s="351"/>
      <c r="D31" s="351"/>
      <c r="E31" s="352"/>
      <c r="F31" s="352"/>
      <c r="G31" s="352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779523</v>
      </c>
      <c r="D32" s="72">
        <f>+D20+D30</f>
        <v>136000</v>
      </c>
      <c r="E32" s="72">
        <f>+E20+E30</f>
        <v>-8.5606211796402931E-2</v>
      </c>
      <c r="F32" s="72">
        <f>+F20+F30</f>
        <v>-3.4375209361314774E-2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65" t="s">
        <v>4812</v>
      </c>
      <c r="C2" s="365"/>
      <c r="D2" s="365"/>
      <c r="E2" s="365"/>
      <c r="F2" s="365"/>
      <c r="G2" s="365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15" t="s">
        <v>4813</v>
      </c>
      <c r="C6" s="304">
        <f>C8+C11+C14</f>
        <v>0</v>
      </c>
      <c r="D6" s="304">
        <f>D8+D11+D14</f>
        <v>0</v>
      </c>
      <c r="E6" s="304">
        <f>+E7+E10</f>
        <v>4766965</v>
      </c>
      <c r="F6" s="304">
        <f t="shared" ref="F6:G6" si="0">+F7+F10</f>
        <v>4230360</v>
      </c>
      <c r="G6" s="304">
        <f t="shared" si="0"/>
        <v>788461</v>
      </c>
      <c r="H6" s="286" t="str">
        <f>'OPĆI DIO'!$C$1</f>
        <v>1940 SVEUČILIŠTE U ZAGREBU - UČITELJSKI FAKULTET</v>
      </c>
    </row>
    <row r="7" spans="1:9" s="305" customFormat="1">
      <c r="A7" s="305">
        <v>43</v>
      </c>
      <c r="B7" s="303" t="s">
        <v>4816</v>
      </c>
      <c r="C7" s="306">
        <f>C8</f>
        <v>0</v>
      </c>
      <c r="D7" s="306">
        <f t="shared" ref="D7" si="1">D8</f>
        <v>0</v>
      </c>
      <c r="E7" s="306">
        <f>E8+E9</f>
        <v>0</v>
      </c>
      <c r="F7" s="306">
        <f t="shared" ref="F7:G7" si="2">F8+F9</f>
        <v>0</v>
      </c>
      <c r="G7" s="306">
        <f t="shared" si="2"/>
        <v>0</v>
      </c>
      <c r="H7" s="286" t="str">
        <f>'OPĆI DIO'!$C$1</f>
        <v>1940 SVEUČILIŠTE U ZAGREBU - UČITELJSKI FAKULTET</v>
      </c>
    </row>
    <row r="8" spans="1:9" s="254" customFormat="1">
      <c r="A8" s="254">
        <v>81</v>
      </c>
      <c r="B8" s="251" t="s">
        <v>4794</v>
      </c>
      <c r="C8" s="329"/>
      <c r="D8" s="329"/>
      <c r="E8" s="299">
        <f>SUMIF('Unos prihoda i primitaka'!$L$3:$L$501,$A8,'Unos prihoda i primitaka'!G$3:G$501)</f>
        <v>0</v>
      </c>
      <c r="F8" s="299">
        <f>SUMIF('Unos prihoda i primitaka'!$L$3:$L$501,$A8,'Unos prihoda i primitaka'!H$3:H$501)</f>
        <v>0</v>
      </c>
      <c r="G8" s="299">
        <f>SUMIF('Unos prihoda i primitaka'!$L$3:$L$501,$A8,'Unos prihoda i primitaka'!I$3:I$501)</f>
        <v>0</v>
      </c>
      <c r="H8" s="286" t="str">
        <f>'OPĆI DIO'!$C$1</f>
        <v>1940 SVEUČILIŠTE U ZAGREBU - UČITELJSKI FAKULTET</v>
      </c>
    </row>
    <row r="9" spans="1:9" s="254" customFormat="1">
      <c r="A9" s="254">
        <v>83</v>
      </c>
      <c r="B9" s="251" t="s">
        <v>4794</v>
      </c>
      <c r="C9" s="329"/>
      <c r="D9" s="329"/>
      <c r="E9" s="299">
        <f>SUMIF('Unos prihoda i primitaka'!$L$3:$L$501,$A9,'Unos prihoda i primitaka'!G$3:G$501)</f>
        <v>0</v>
      </c>
      <c r="F9" s="299">
        <f>SUMIF('Unos prihoda i primitaka'!$L$3:$L$501,$A9,'Unos prihoda i primitaka'!H$3:H$501)</f>
        <v>0</v>
      </c>
      <c r="G9" s="299">
        <f>SUMIF('Unos prihoda i primitaka'!$L$3:$L$501,$A9,'Unos prihoda i primitaka'!I$3:I$501)</f>
        <v>0</v>
      </c>
      <c r="H9" s="286" t="str">
        <f>'OPĆI DIO'!$C$1</f>
        <v>1940 SVEUČILIŠTE U ZAGREBU - UČITELJSKI FAKULTET</v>
      </c>
    </row>
    <row r="10" spans="1:9" s="305" customFormat="1">
      <c r="A10" s="305">
        <v>81</v>
      </c>
      <c r="B10" s="250" t="s">
        <v>4808</v>
      </c>
      <c r="C10" s="306">
        <f>C11</f>
        <v>0</v>
      </c>
      <c r="D10" s="306">
        <f t="shared" ref="D10" si="3">D11</f>
        <v>0</v>
      </c>
      <c r="E10" s="306">
        <f>E11</f>
        <v>4766965</v>
      </c>
      <c r="F10" s="306">
        <f t="shared" ref="F10" si="4">F11</f>
        <v>4230360</v>
      </c>
      <c r="G10" s="306">
        <f t="shared" ref="G10" si="5">G11</f>
        <v>788461</v>
      </c>
      <c r="H10" s="286" t="str">
        <f>'OPĆI DIO'!$C$1</f>
        <v>1940 SVEUČILIŠTE U ZAGREBU - UČITELJSKI FAKULTET</v>
      </c>
    </row>
    <row r="11" spans="1:9" s="254" customFormat="1">
      <c r="A11" s="254">
        <v>84</v>
      </c>
      <c r="B11" s="251" t="s">
        <v>4808</v>
      </c>
      <c r="C11" s="329"/>
      <c r="D11" s="329"/>
      <c r="E11" s="299">
        <f>SUMIF('Unos prihoda i primitaka'!$L$3:$L$501,$A11,'Unos prihoda i primitaka'!G$3:G$501)</f>
        <v>4766965</v>
      </c>
      <c r="F11" s="299">
        <f>SUMIF('Unos prihoda i primitaka'!$L$3:$L$501,$A11,'Unos prihoda i primitaka'!H$3:H$501)</f>
        <v>4230360</v>
      </c>
      <c r="G11" s="299">
        <f>SUMIF('Unos prihoda i primitaka'!$L$3:$L$501,$A11,'Unos prihoda i primitaka'!I$3:I$501)</f>
        <v>788461</v>
      </c>
      <c r="H11" s="286" t="str">
        <f>'OPĆI DIO'!$C$1</f>
        <v>1940 SVEUČILIŠTE U ZAGREBU - UČITELJSKI FAKULTET</v>
      </c>
    </row>
    <row r="12" spans="1:9">
      <c r="B12" s="315" t="s">
        <v>4814</v>
      </c>
      <c r="C12" s="316">
        <f>C13</f>
        <v>0</v>
      </c>
      <c r="D12" s="316">
        <f t="shared" ref="D12:G12" si="6">D13</f>
        <v>0</v>
      </c>
      <c r="E12" s="316">
        <f t="shared" si="6"/>
        <v>0</v>
      </c>
      <c r="F12" s="316">
        <f t="shared" si="6"/>
        <v>0</v>
      </c>
      <c r="G12" s="316">
        <f t="shared" si="6"/>
        <v>0</v>
      </c>
      <c r="H12" s="286" t="str">
        <f>'OPĆI DIO'!$C$1</f>
        <v>1940 SVEUČILIŠTE U ZAGREBU - UČITELJSKI FAKULTET</v>
      </c>
    </row>
    <row r="13" spans="1:9" s="305" customFormat="1">
      <c r="B13" s="303" t="s">
        <v>4791</v>
      </c>
      <c r="C13" s="306">
        <f>C14</f>
        <v>0</v>
      </c>
      <c r="D13" s="306">
        <f t="shared" ref="D13" si="7">D14</f>
        <v>0</v>
      </c>
      <c r="E13" s="306">
        <f t="shared" ref="E13" si="8">E14</f>
        <v>0</v>
      </c>
      <c r="F13" s="306">
        <f t="shared" ref="F13" si="9">F14</f>
        <v>0</v>
      </c>
      <c r="G13" s="306">
        <f t="shared" ref="G13" si="10">G14</f>
        <v>0</v>
      </c>
      <c r="H13" s="286" t="str">
        <f>'OPĆI DIO'!$C$1</f>
        <v>1940 SVEUČILIŠTE U ZAGREBU - UČITELJSKI FAKULTET</v>
      </c>
    </row>
    <row r="14" spans="1:9" s="254" customFormat="1">
      <c r="A14" s="254">
        <v>5</v>
      </c>
      <c r="B14" s="251" t="s">
        <v>4791</v>
      </c>
      <c r="C14" s="329"/>
      <c r="D14" s="329"/>
      <c r="E14" s="299">
        <f>SUMIF('Unos rashoda i izdataka'!$S$3:$S$501,$A14,'Unos rashoda i izdataka'!J$3:J$501)+SUMIF('Unos rashoda P4'!$U$3:$U$501,$A14,'Unos rashoda P4'!H$3:H$501)</f>
        <v>0</v>
      </c>
      <c r="F14" s="299">
        <f>SUMIF('Unos rashoda i izdataka'!$S$3:$S$501,$A14,'Unos rashoda i izdataka'!K$3:K$501)+SUMIF('Unos rashoda P4'!$U$3:$U$501,$A14,'Unos rashoda P4'!I$3:I$501)</f>
        <v>0</v>
      </c>
      <c r="G14" s="299">
        <f>SUMIF('Unos rashoda i izdataka'!$S$3:$S$501,$A14,'Unos rashoda i izdataka'!L$3:L$501)+SUMIF('Unos rashoda P4'!$U$3:$U$501,$A14,'Unos rashoda P4'!J$3:J$501)</f>
        <v>0</v>
      </c>
      <c r="H14" s="286" t="str">
        <f>'OPĆI DIO'!$C$1</f>
        <v>1940 SVEUČILIŠTE U ZAGREBU - UČITELJSKI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1" sqref="B1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>
      <c r="A1" s="121" t="s">
        <v>764</v>
      </c>
      <c r="B1" s="331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41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topLeftCell="A82"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E159" activePane="bottomRight" state="frozen"/>
      <selection pane="topRight" activeCell="C1" sqref="C1"/>
      <selection pane="bottomLeft" activeCell="A4" sqref="A4"/>
      <selection pane="bottomRight" activeCell="F169" sqref="F169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72" t="s">
        <v>2339</v>
      </c>
      <c r="B1" s="372"/>
      <c r="C1" s="372"/>
      <c r="D1" s="372"/>
      <c r="E1" s="372"/>
      <c r="F1" s="372"/>
      <c r="G1" s="372"/>
      <c r="H1" s="372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8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7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338" customFormat="1" ht="15" customHeight="1">
      <c r="A168" s="332"/>
      <c r="B168" s="333">
        <v>52565</v>
      </c>
      <c r="C168" s="334" t="s">
        <v>4821</v>
      </c>
      <c r="D168" s="335"/>
      <c r="E168" s="335"/>
      <c r="F168" s="152" t="s">
        <v>271</v>
      </c>
      <c r="G168" s="336" t="s">
        <v>4823</v>
      </c>
      <c r="H168" s="337" t="s">
        <v>3964</v>
      </c>
      <c r="J168" s="339"/>
    </row>
    <row r="169" spans="1:10" s="338" customFormat="1" ht="15" customHeight="1">
      <c r="A169" s="332"/>
      <c r="B169" s="333">
        <v>53919</v>
      </c>
      <c r="C169" s="334" t="s">
        <v>4822</v>
      </c>
      <c r="D169" s="335"/>
      <c r="E169" s="335"/>
      <c r="F169" s="152" t="s">
        <v>271</v>
      </c>
      <c r="G169" s="336" t="s">
        <v>4824</v>
      </c>
      <c r="H169" s="337" t="s">
        <v>4825</v>
      </c>
      <c r="J169" s="339"/>
    </row>
    <row r="170" spans="1:10" s="144" customFormat="1" ht="15" customHeight="1">
      <c r="A170" s="150">
        <f>+A167+1</f>
        <v>165</v>
      </c>
      <c r="B170" s="151">
        <v>42024</v>
      </c>
      <c r="C170" s="152" t="s">
        <v>297</v>
      </c>
      <c r="D170" s="152" t="str">
        <f t="shared" si="5"/>
        <v>SVEUČILIŠTE JURJA DOBRILE U PULI (42024)</v>
      </c>
      <c r="E170" s="152" t="s">
        <v>298</v>
      </c>
      <c r="F170" s="152" t="s">
        <v>299</v>
      </c>
      <c r="G170" s="153">
        <v>2161753</v>
      </c>
      <c r="H170" s="154" t="s">
        <v>300</v>
      </c>
    </row>
    <row r="171" spans="1:10" s="144" customFormat="1" ht="15" customHeight="1">
      <c r="A171" s="150">
        <f t="shared" si="4"/>
        <v>166</v>
      </c>
      <c r="B171" s="151">
        <v>48267</v>
      </c>
      <c r="C171" s="152" t="s">
        <v>301</v>
      </c>
      <c r="D171" s="152" t="str">
        <f t="shared" si="5"/>
        <v>SVEUČILIŠTE SJEVER (48267)</v>
      </c>
      <c r="E171" s="152" t="s">
        <v>1271</v>
      </c>
      <c r="F171" s="152" t="s">
        <v>302</v>
      </c>
      <c r="G171" s="153">
        <v>2752298</v>
      </c>
      <c r="H171" s="154" t="s">
        <v>303</v>
      </c>
    </row>
    <row r="172" spans="1:10" s="168" customFormat="1" ht="15" customHeight="1">
      <c r="A172" s="150">
        <f t="shared" si="4"/>
        <v>167</v>
      </c>
      <c r="B172" s="151">
        <v>24141</v>
      </c>
      <c r="C172" s="152" t="s">
        <v>304</v>
      </c>
      <c r="D172" s="152" t="str">
        <f t="shared" si="5"/>
        <v>SVEUČILIŠTE U DUBROVNIKU (24141)</v>
      </c>
      <c r="E172" s="152" t="s">
        <v>305</v>
      </c>
      <c r="F172" s="152" t="s">
        <v>306</v>
      </c>
      <c r="G172" s="153">
        <v>1787578</v>
      </c>
      <c r="H172" s="154" t="s">
        <v>307</v>
      </c>
      <c r="J172" s="144"/>
    </row>
    <row r="173" spans="1:10" s="144" customFormat="1" ht="15" customHeight="1">
      <c r="A173" s="150">
        <f t="shared" si="4"/>
        <v>168</v>
      </c>
      <c r="B173" s="151">
        <v>2444</v>
      </c>
      <c r="C173" s="152" t="s">
        <v>311</v>
      </c>
      <c r="D173" s="152" t="str">
        <f t="shared" si="5"/>
        <v>SVEUČILIŠTE U RIJECI (2444)</v>
      </c>
      <c r="E173" s="152" t="s">
        <v>312</v>
      </c>
      <c r="F173" s="152" t="s">
        <v>313</v>
      </c>
      <c r="G173" s="153">
        <v>3337413</v>
      </c>
      <c r="H173" s="154" t="s">
        <v>314</v>
      </c>
    </row>
    <row r="174" spans="1:10" ht="15" customHeight="1">
      <c r="A174" s="150">
        <f t="shared" si="4"/>
        <v>169</v>
      </c>
      <c r="B174" s="151">
        <v>38454</v>
      </c>
      <c r="C174" s="152" t="s">
        <v>315</v>
      </c>
      <c r="D174" s="152" t="str">
        <f t="shared" si="5"/>
        <v>SVEUČILIŠTE U RIJECI - AKADEMIJA PRIMJENJENIH UMJETNOSTI (38454)</v>
      </c>
      <c r="E174" s="152" t="s">
        <v>316</v>
      </c>
      <c r="F174" s="152" t="s">
        <v>313</v>
      </c>
      <c r="G174" s="160">
        <v>1954253</v>
      </c>
      <c r="H174" s="154" t="s">
        <v>317</v>
      </c>
      <c r="J174" s="144"/>
    </row>
    <row r="175" spans="1:10" ht="15" customHeight="1">
      <c r="A175" s="150">
        <f t="shared" si="4"/>
        <v>170</v>
      </c>
      <c r="B175" s="151">
        <v>2186</v>
      </c>
      <c r="C175" s="152" t="s">
        <v>318</v>
      </c>
      <c r="D175" s="152" t="str">
        <f t="shared" si="5"/>
        <v>SVEUČILIŠTE U RIJECI - EKONOMSKI FAKULTET (2186)</v>
      </c>
      <c r="E175" s="152" t="s">
        <v>319</v>
      </c>
      <c r="F175" s="152" t="s">
        <v>313</v>
      </c>
      <c r="G175" s="153">
        <v>3328627</v>
      </c>
      <c r="H175" s="154" t="s">
        <v>320</v>
      </c>
      <c r="J175" s="144"/>
    </row>
    <row r="176" spans="1:10" ht="15" customHeight="1">
      <c r="A176" s="150">
        <f t="shared" si="4"/>
        <v>171</v>
      </c>
      <c r="B176" s="151">
        <v>2194</v>
      </c>
      <c r="C176" s="152" t="s">
        <v>321</v>
      </c>
      <c r="D176" s="152" t="str">
        <f t="shared" si="5"/>
        <v>SVEUČILIŠTE U RIJECI - FAKULTET ZA MENADŽMENT U TURIZMU I UGOSTITELJSTVU (2194)</v>
      </c>
      <c r="E176" s="152" t="s">
        <v>322</v>
      </c>
      <c r="F176" s="152" t="s">
        <v>323</v>
      </c>
      <c r="G176" s="153">
        <v>3091732</v>
      </c>
      <c r="H176" s="154" t="s">
        <v>324</v>
      </c>
      <c r="J176" s="144"/>
    </row>
    <row r="177" spans="1:10" ht="15" customHeight="1">
      <c r="A177" s="150">
        <f t="shared" si="4"/>
        <v>172</v>
      </c>
      <c r="B177" s="151">
        <v>48023</v>
      </c>
      <c r="C177" s="152" t="s">
        <v>348</v>
      </c>
      <c r="D177" s="152" t="str">
        <f t="shared" si="5"/>
        <v>SVEUČILIŠTE U RIJECI - FAKULTET ZDRAVSTVENIH STUDIJA U RIJECI (48023)</v>
      </c>
      <c r="E177" s="152" t="s">
        <v>349</v>
      </c>
      <c r="F177" s="152" t="s">
        <v>313</v>
      </c>
      <c r="G177" s="155" t="s">
        <v>350</v>
      </c>
      <c r="H177" s="154" t="s">
        <v>351</v>
      </c>
      <c r="J177" s="144"/>
    </row>
    <row r="178" spans="1:10" s="144" customFormat="1" ht="15" customHeight="1">
      <c r="A178" s="150">
        <f t="shared" si="4"/>
        <v>173</v>
      </c>
      <c r="B178" s="151">
        <v>22857</v>
      </c>
      <c r="C178" s="152" t="s">
        <v>325</v>
      </c>
      <c r="D178" s="152" t="str">
        <f t="shared" si="5"/>
        <v>SVEUČILIŠTE U RIJECI - FILOZOFSKI FAKULTET (22857)</v>
      </c>
      <c r="E178" s="152" t="s">
        <v>326</v>
      </c>
      <c r="F178" s="152" t="s">
        <v>313</v>
      </c>
      <c r="G178" s="153">
        <v>3368491</v>
      </c>
      <c r="H178" s="154" t="s">
        <v>327</v>
      </c>
    </row>
    <row r="179" spans="1:10" ht="15" customHeight="1">
      <c r="A179" s="150">
        <f t="shared" si="4"/>
        <v>174</v>
      </c>
      <c r="B179" s="151">
        <v>2160</v>
      </c>
      <c r="C179" s="152" t="s">
        <v>1272</v>
      </c>
      <c r="D179" s="152" t="str">
        <f t="shared" si="5"/>
        <v>SVEUČILIŠTE U RIJECI - GRAĐEVINSKI FAKULTET (2160)</v>
      </c>
      <c r="E179" s="152" t="s">
        <v>328</v>
      </c>
      <c r="F179" s="152" t="s">
        <v>313</v>
      </c>
      <c r="G179" s="153">
        <v>3395855</v>
      </c>
      <c r="H179" s="154" t="s">
        <v>329</v>
      </c>
      <c r="J179" s="144"/>
    </row>
    <row r="180" spans="1:10" ht="15" customHeight="1">
      <c r="A180" s="150">
        <f t="shared" si="4"/>
        <v>175</v>
      </c>
      <c r="B180" s="151">
        <v>2225</v>
      </c>
      <c r="C180" s="152" t="s">
        <v>330</v>
      </c>
      <c r="D180" s="152" t="str">
        <f t="shared" si="5"/>
        <v>SVEUČILIŠTE U RIJECI - MEDICINSKI FAKULTET (2225)</v>
      </c>
      <c r="E180" s="152" t="s">
        <v>331</v>
      </c>
      <c r="F180" s="152" t="s">
        <v>313</v>
      </c>
      <c r="G180" s="153">
        <v>3328554</v>
      </c>
      <c r="H180" s="154" t="s">
        <v>332</v>
      </c>
      <c r="J180" s="144"/>
    </row>
    <row r="181" spans="1:10" s="144" customFormat="1" ht="15" customHeight="1">
      <c r="A181" s="150">
        <f t="shared" si="4"/>
        <v>176</v>
      </c>
      <c r="B181" s="151">
        <v>22568</v>
      </c>
      <c r="C181" s="152" t="s">
        <v>2807</v>
      </c>
      <c r="D181" s="152" t="str">
        <f t="shared" si="5"/>
        <v>SVEUČILIŠTE U RIJECI, POMORSKI FAKULTET (22568)</v>
      </c>
      <c r="E181" s="152" t="s">
        <v>334</v>
      </c>
      <c r="F181" s="152" t="s">
        <v>313</v>
      </c>
      <c r="G181" s="153">
        <v>1580485</v>
      </c>
      <c r="H181" s="154" t="s">
        <v>335</v>
      </c>
    </row>
    <row r="182" spans="1:10" ht="15" customHeight="1">
      <c r="A182" s="150">
        <f t="shared" si="4"/>
        <v>177</v>
      </c>
      <c r="B182" s="151">
        <v>2217</v>
      </c>
      <c r="C182" s="152" t="s">
        <v>336</v>
      </c>
      <c r="D182" s="152" t="str">
        <f t="shared" si="5"/>
        <v>SVEUČILIŠTE U RIJECI - PRAVNI FAKULTET (2217)</v>
      </c>
      <c r="E182" s="152" t="s">
        <v>337</v>
      </c>
      <c r="F182" s="152" t="s">
        <v>313</v>
      </c>
      <c r="G182" s="153">
        <v>3328562</v>
      </c>
      <c r="H182" s="154" t="s">
        <v>338</v>
      </c>
      <c r="J182" s="144"/>
    </row>
    <row r="183" spans="1:10" ht="15" customHeight="1">
      <c r="A183" s="150">
        <f t="shared" si="4"/>
        <v>178</v>
      </c>
      <c r="B183" s="151">
        <v>2493</v>
      </c>
      <c r="C183" s="152" t="s">
        <v>339</v>
      </c>
      <c r="D183" s="152" t="str">
        <f t="shared" si="5"/>
        <v>SVEUČILIŠTE U RIJECI - SVEUČILIŠNA KNJIŽNICA (2493)</v>
      </c>
      <c r="E183" s="152" t="s">
        <v>340</v>
      </c>
      <c r="F183" s="152" t="s">
        <v>313</v>
      </c>
      <c r="G183" s="153">
        <v>3328686</v>
      </c>
      <c r="H183" s="154" t="s">
        <v>341</v>
      </c>
      <c r="J183" s="144"/>
    </row>
    <row r="184" spans="1:10" ht="15" customHeight="1">
      <c r="A184" s="150">
        <f t="shared" si="4"/>
        <v>179</v>
      </c>
      <c r="B184" s="151">
        <v>2151</v>
      </c>
      <c r="C184" s="152" t="s">
        <v>342</v>
      </c>
      <c r="D184" s="152" t="str">
        <f t="shared" si="5"/>
        <v>SVEUČILIŠTE U RIJECI - TEHNIČKI FAKULTET (2151)</v>
      </c>
      <c r="E184" s="152" t="s">
        <v>343</v>
      </c>
      <c r="F184" s="152" t="s">
        <v>313</v>
      </c>
      <c r="G184" s="153">
        <v>3334317</v>
      </c>
      <c r="H184" s="154" t="s">
        <v>344</v>
      </c>
      <c r="J184" s="144"/>
    </row>
    <row r="185" spans="1:10" ht="15" customHeight="1">
      <c r="A185" s="150">
        <f t="shared" si="4"/>
        <v>180</v>
      </c>
      <c r="B185" s="151">
        <v>40947</v>
      </c>
      <c r="C185" s="152" t="s">
        <v>345</v>
      </c>
      <c r="D185" s="152" t="str">
        <f t="shared" si="5"/>
        <v>SVEUČILIŠTE U RIJECI - UČITELJSKI FAKULTET (40947)</v>
      </c>
      <c r="E185" s="152" t="s">
        <v>346</v>
      </c>
      <c r="F185" s="152" t="s">
        <v>313</v>
      </c>
      <c r="G185" s="153">
        <v>2116073</v>
      </c>
      <c r="H185" s="154" t="s">
        <v>347</v>
      </c>
      <c r="J185" s="144"/>
    </row>
    <row r="186" spans="1:10" s="144" customFormat="1" ht="15" customHeight="1">
      <c r="A186" s="150">
        <f t="shared" si="4"/>
        <v>181</v>
      </c>
      <c r="B186" s="151">
        <v>51360</v>
      </c>
      <c r="C186" s="152" t="s">
        <v>1270</v>
      </c>
      <c r="D186" s="152" t="str">
        <f t="shared" si="5"/>
        <v>SVEUČILIŠTE U SLAVONSKOM BRODU (51360)</v>
      </c>
      <c r="E186" s="162" t="s">
        <v>1327</v>
      </c>
      <c r="F186" s="152" t="s">
        <v>1328</v>
      </c>
      <c r="G186" s="153">
        <v>5290538</v>
      </c>
      <c r="H186" s="154" t="s">
        <v>1329</v>
      </c>
    </row>
    <row r="187" spans="1:10" ht="15" customHeight="1">
      <c r="A187" s="150">
        <f t="shared" si="4"/>
        <v>182</v>
      </c>
      <c r="B187" s="151">
        <v>2469</v>
      </c>
      <c r="C187" s="152" t="s">
        <v>352</v>
      </c>
      <c r="D187" s="152" t="str">
        <f t="shared" si="5"/>
        <v>SVEUČILIŠTE U SPLITU (2469)</v>
      </c>
      <c r="E187" s="152" t="s">
        <v>362</v>
      </c>
      <c r="F187" s="152" t="s">
        <v>353</v>
      </c>
      <c r="G187" s="153">
        <v>3129306</v>
      </c>
      <c r="H187" s="154" t="s">
        <v>354</v>
      </c>
      <c r="J187" s="144"/>
    </row>
    <row r="188" spans="1:10" ht="15" customHeight="1">
      <c r="A188" s="150">
        <f t="shared" si="4"/>
        <v>183</v>
      </c>
      <c r="B188" s="151">
        <v>2372</v>
      </c>
      <c r="C188" s="152" t="s">
        <v>355</v>
      </c>
      <c r="D188" s="152" t="str">
        <f t="shared" si="5"/>
        <v>SVEUČILIŠTE U SPLITU - EKONOMSKI FAKULTET (2372)</v>
      </c>
      <c r="E188" s="152" t="s">
        <v>356</v>
      </c>
      <c r="F188" s="152" t="s">
        <v>353</v>
      </c>
      <c r="G188" s="153">
        <v>3119076</v>
      </c>
      <c r="H188" s="154" t="s">
        <v>357</v>
      </c>
      <c r="J188" s="144"/>
    </row>
    <row r="189" spans="1:10" ht="15" customHeight="1">
      <c r="A189" s="150">
        <f t="shared" ref="A189:A252" si="6">+A188+1</f>
        <v>184</v>
      </c>
      <c r="B189" s="151">
        <v>2330</v>
      </c>
      <c r="C189" s="152" t="s">
        <v>358</v>
      </c>
      <c r="D189" s="152" t="str">
        <f t="shared" si="5"/>
        <v>SVEUČILIŠTE U SPLITU - FAKULTET ELEKTROTEHNIKE, STROJARSTVA I BRODOGRADNJE (2330)</v>
      </c>
      <c r="E189" s="152" t="s">
        <v>359</v>
      </c>
      <c r="F189" s="152" t="s">
        <v>353</v>
      </c>
      <c r="G189" s="153">
        <v>3118339</v>
      </c>
      <c r="H189" s="154" t="s">
        <v>360</v>
      </c>
      <c r="J189" s="144"/>
    </row>
    <row r="190" spans="1:10" ht="15" customHeight="1">
      <c r="A190" s="150">
        <f t="shared" si="6"/>
        <v>185</v>
      </c>
      <c r="B190" s="151">
        <v>2348</v>
      </c>
      <c r="C190" s="152" t="s">
        <v>364</v>
      </c>
      <c r="D190" s="152" t="str">
        <f t="shared" si="5"/>
        <v>SVEUČILIŠTE U SPLITU - FAKULTET GRAĐEVINARSTVA, ARHITEKTURE I GEODEZIJE (2348)</v>
      </c>
      <c r="E190" s="152" t="s">
        <v>365</v>
      </c>
      <c r="F190" s="152" t="s">
        <v>353</v>
      </c>
      <c r="G190" s="153">
        <v>3149463</v>
      </c>
      <c r="H190" s="154" t="s">
        <v>366</v>
      </c>
      <c r="J190" s="144"/>
    </row>
    <row r="191" spans="1:10" ht="15" customHeight="1">
      <c r="A191" s="150">
        <f t="shared" si="6"/>
        <v>186</v>
      </c>
      <c r="B191" s="151">
        <v>22435</v>
      </c>
      <c r="C191" s="152" t="s">
        <v>361</v>
      </c>
      <c r="D191" s="152" t="str">
        <f t="shared" si="5"/>
        <v>SVEUČILIŠTE U SPLITU - FILOZOFSKI FAKULTET (22435)</v>
      </c>
      <c r="E191" s="152" t="s">
        <v>362</v>
      </c>
      <c r="F191" s="152" t="s">
        <v>353</v>
      </c>
      <c r="G191" s="153">
        <v>1413236</v>
      </c>
      <c r="H191" s="154" t="s">
        <v>363</v>
      </c>
      <c r="J191" s="144"/>
    </row>
    <row r="192" spans="1:10" ht="15" customHeight="1">
      <c r="A192" s="150">
        <f t="shared" si="6"/>
        <v>187</v>
      </c>
      <c r="B192" s="151">
        <v>23368</v>
      </c>
      <c r="C192" s="152" t="s">
        <v>372</v>
      </c>
      <c r="D192" s="152" t="str">
        <f t="shared" si="5"/>
        <v>SVEUČILIŠTE U SPLITU - KATOLIČKI BOGOSLOVNI FAKULTET (23368)</v>
      </c>
      <c r="E192" s="152" t="s">
        <v>373</v>
      </c>
      <c r="F192" s="152" t="s">
        <v>353</v>
      </c>
      <c r="G192" s="160">
        <v>1465643</v>
      </c>
      <c r="H192" s="154">
        <v>36149548625</v>
      </c>
      <c r="J192" s="144"/>
    </row>
    <row r="193" spans="1:10" ht="15" customHeight="1">
      <c r="A193" s="150">
        <f t="shared" si="6"/>
        <v>188</v>
      </c>
      <c r="B193" s="151">
        <v>2356</v>
      </c>
      <c r="C193" s="152" t="s">
        <v>367</v>
      </c>
      <c r="D193" s="152" t="str">
        <f t="shared" si="5"/>
        <v>SVEUČILIŠTE U SPLITU - KEMIJSKO-TEHNOLOŠKI FAKULTET (2356)</v>
      </c>
      <c r="E193" s="152" t="s">
        <v>1273</v>
      </c>
      <c r="F193" s="152" t="s">
        <v>353</v>
      </c>
      <c r="G193" s="153">
        <v>3119068</v>
      </c>
      <c r="H193" s="154" t="s">
        <v>368</v>
      </c>
      <c r="J193" s="144"/>
    </row>
    <row r="194" spans="1:10" ht="15" customHeight="1">
      <c r="A194" s="150">
        <f t="shared" si="6"/>
        <v>189</v>
      </c>
      <c r="B194" s="151">
        <v>43773</v>
      </c>
      <c r="C194" s="152" t="s">
        <v>369</v>
      </c>
      <c r="D194" s="152" t="str">
        <f t="shared" si="5"/>
        <v>SVEUČILIŠTE U SPLITU - KINEZIOLOŠKI FAKULTET (43773)</v>
      </c>
      <c r="E194" s="152" t="s">
        <v>370</v>
      </c>
      <c r="F194" s="152" t="s">
        <v>353</v>
      </c>
      <c r="G194" s="160">
        <v>2393255</v>
      </c>
      <c r="H194" s="154" t="s">
        <v>371</v>
      </c>
      <c r="J194" s="144"/>
    </row>
    <row r="195" spans="1:10" ht="15" customHeight="1">
      <c r="A195" s="150">
        <f t="shared" si="6"/>
        <v>190</v>
      </c>
      <c r="B195" s="151">
        <v>22451</v>
      </c>
      <c r="C195" s="152" t="s">
        <v>374</v>
      </c>
      <c r="D195" s="152" t="str">
        <f t="shared" si="5"/>
        <v>SVEUČILIŠTE U SPLITU - MEDICINSKI FAKULTET (22451)</v>
      </c>
      <c r="E195" s="152" t="s">
        <v>375</v>
      </c>
      <c r="F195" s="152" t="s">
        <v>353</v>
      </c>
      <c r="G195" s="153">
        <v>1315366</v>
      </c>
      <c r="H195" s="154" t="s">
        <v>376</v>
      </c>
      <c r="J195" s="144"/>
    </row>
    <row r="196" spans="1:10" ht="15" customHeight="1">
      <c r="A196" s="150">
        <f t="shared" si="6"/>
        <v>191</v>
      </c>
      <c r="B196" s="151">
        <v>22460</v>
      </c>
      <c r="C196" s="152" t="s">
        <v>377</v>
      </c>
      <c r="D196" s="152" t="str">
        <f t="shared" si="5"/>
        <v>SVEUČILIŠTE U SPLITU - POMORSKI FAKULTET (22460)</v>
      </c>
      <c r="E196" s="152" t="s">
        <v>1274</v>
      </c>
      <c r="F196" s="152" t="s">
        <v>353</v>
      </c>
      <c r="G196" s="153">
        <v>1406043</v>
      </c>
      <c r="H196" s="154" t="s">
        <v>378</v>
      </c>
      <c r="J196" s="144"/>
    </row>
    <row r="197" spans="1:10" ht="15" customHeight="1">
      <c r="A197" s="150">
        <f t="shared" si="6"/>
        <v>192</v>
      </c>
      <c r="B197" s="151">
        <v>2397</v>
      </c>
      <c r="C197" s="152" t="s">
        <v>379</v>
      </c>
      <c r="D197" s="152" t="str">
        <f t="shared" si="5"/>
        <v>SVEUČILIŠTE U SPLITU - PRAVNI FAKULTET (2397)</v>
      </c>
      <c r="E197" s="152" t="s">
        <v>380</v>
      </c>
      <c r="F197" s="152" t="s">
        <v>353</v>
      </c>
      <c r="G197" s="153">
        <v>3118347</v>
      </c>
      <c r="H197" s="154" t="s">
        <v>381</v>
      </c>
      <c r="J197" s="144"/>
    </row>
    <row r="198" spans="1:10" ht="15" customHeight="1">
      <c r="A198" s="150">
        <f t="shared" si="6"/>
        <v>193</v>
      </c>
      <c r="B198" s="151">
        <v>2410</v>
      </c>
      <c r="C198" s="152" t="s">
        <v>382</v>
      </c>
      <c r="D198" s="152" t="str">
        <f t="shared" ref="D198:D261" si="7">C198&amp;" ("&amp;B198&amp;")"</f>
        <v>SVEUČILIŠTE U SPLITU - PRIRODOSLOVNO - MATEMATIČKI FAKULTET (2410)</v>
      </c>
      <c r="E198" s="152" t="s">
        <v>1275</v>
      </c>
      <c r="F198" s="152" t="s">
        <v>353</v>
      </c>
      <c r="G198" s="153">
        <v>3199622</v>
      </c>
      <c r="H198" s="154" t="s">
        <v>383</v>
      </c>
      <c r="J198" s="144"/>
    </row>
    <row r="199" spans="1:10" ht="15" customHeight="1">
      <c r="A199" s="150">
        <f t="shared" si="6"/>
        <v>194</v>
      </c>
      <c r="B199" s="151">
        <v>2524</v>
      </c>
      <c r="C199" s="152" t="s">
        <v>384</v>
      </c>
      <c r="D199" s="152" t="str">
        <f t="shared" si="7"/>
        <v>SVEUČILIŠTE U SPLITU - SVEUČILIŠNA KNJIŽNICA (2524)</v>
      </c>
      <c r="E199" s="152" t="s">
        <v>385</v>
      </c>
      <c r="F199" s="152" t="s">
        <v>353</v>
      </c>
      <c r="G199" s="153">
        <v>3118436</v>
      </c>
      <c r="H199" s="154" t="s">
        <v>386</v>
      </c>
      <c r="J199" s="144"/>
    </row>
    <row r="200" spans="1:10" ht="15" customHeight="1">
      <c r="A200" s="150">
        <f t="shared" si="6"/>
        <v>195</v>
      </c>
      <c r="B200" s="151">
        <v>22478</v>
      </c>
      <c r="C200" s="152" t="s">
        <v>387</v>
      </c>
      <c r="D200" s="152" t="str">
        <f t="shared" si="7"/>
        <v>SVEUČILIŠTE U SPLITU - UMJETNIČKA AKADEMIJA (22478)</v>
      </c>
      <c r="E200" s="152" t="s">
        <v>388</v>
      </c>
      <c r="F200" s="152" t="s">
        <v>353</v>
      </c>
      <c r="G200" s="153">
        <v>1321358</v>
      </c>
      <c r="H200" s="154" t="s">
        <v>389</v>
      </c>
      <c r="J200" s="144"/>
    </row>
    <row r="201" spans="1:10" ht="15" customHeight="1">
      <c r="A201" s="150">
        <f t="shared" si="6"/>
        <v>196</v>
      </c>
      <c r="B201" s="151">
        <v>23815</v>
      </c>
      <c r="C201" s="152" t="s">
        <v>308</v>
      </c>
      <c r="D201" s="152" t="str">
        <f t="shared" si="7"/>
        <v>SVEUČILIŠTE U ZADRU (23815)</v>
      </c>
      <c r="E201" s="152" t="s">
        <v>1276</v>
      </c>
      <c r="F201" s="152" t="s">
        <v>309</v>
      </c>
      <c r="G201" s="153">
        <v>1695525</v>
      </c>
      <c r="H201" s="154" t="s">
        <v>310</v>
      </c>
      <c r="J201" s="144"/>
    </row>
    <row r="202" spans="1:10" ht="15" customHeight="1">
      <c r="A202" s="150">
        <f t="shared" si="6"/>
        <v>197</v>
      </c>
      <c r="B202" s="151">
        <v>2436</v>
      </c>
      <c r="C202" s="152" t="s">
        <v>390</v>
      </c>
      <c r="D202" s="152" t="str">
        <f t="shared" si="7"/>
        <v>SVEUČILIŠTE U ZAGREBU (2436)</v>
      </c>
      <c r="E202" s="152" t="s">
        <v>458</v>
      </c>
      <c r="F202" s="152" t="s">
        <v>268</v>
      </c>
      <c r="G202" s="153">
        <v>3211592</v>
      </c>
      <c r="H202" s="154" t="s">
        <v>391</v>
      </c>
      <c r="J202" s="144"/>
    </row>
    <row r="203" spans="1:10" ht="15" customHeight="1">
      <c r="A203" s="150">
        <f t="shared" si="6"/>
        <v>198</v>
      </c>
      <c r="B203" s="151">
        <v>1923</v>
      </c>
      <c r="C203" s="152" t="s">
        <v>392</v>
      </c>
      <c r="D203" s="152" t="str">
        <f t="shared" si="7"/>
        <v>SVEUČILIŠTE U ZAGREBU - AGRONOMSKI FAKULTET (1923)</v>
      </c>
      <c r="E203" s="152" t="s">
        <v>393</v>
      </c>
      <c r="F203" s="152" t="s">
        <v>268</v>
      </c>
      <c r="G203" s="153">
        <v>3283097</v>
      </c>
      <c r="H203" s="154" t="s">
        <v>394</v>
      </c>
      <c r="J203" s="144"/>
    </row>
    <row r="204" spans="1:10" ht="15" customHeight="1">
      <c r="A204" s="150">
        <f t="shared" si="6"/>
        <v>199</v>
      </c>
      <c r="B204" s="151">
        <v>1974</v>
      </c>
      <c r="C204" s="152" t="s">
        <v>395</v>
      </c>
      <c r="D204" s="152" t="str">
        <f t="shared" si="7"/>
        <v>SVEUČILIŠTE U ZAGREBU - AKADEMIJA DRAMSKE UMJETNOSTI (1974)</v>
      </c>
      <c r="E204" s="152" t="s">
        <v>396</v>
      </c>
      <c r="F204" s="152" t="s">
        <v>268</v>
      </c>
      <c r="G204" s="153">
        <v>3205029</v>
      </c>
      <c r="H204" s="154" t="s">
        <v>397</v>
      </c>
      <c r="J204" s="144"/>
    </row>
    <row r="205" spans="1:10" ht="15" customHeight="1">
      <c r="A205" s="150">
        <f t="shared" si="6"/>
        <v>200</v>
      </c>
      <c r="B205" s="151">
        <v>1982</v>
      </c>
      <c r="C205" s="152" t="s">
        <v>398</v>
      </c>
      <c r="D205" s="152" t="str">
        <f t="shared" si="7"/>
        <v>SVEUČILIŠTE U ZAGREBU - AKADEMIJA LIKOVNIH UMJETNOSTI (1982)</v>
      </c>
      <c r="E205" s="152" t="s">
        <v>399</v>
      </c>
      <c r="F205" s="152" t="s">
        <v>268</v>
      </c>
      <c r="G205" s="153">
        <v>3207919</v>
      </c>
      <c r="H205" s="154" t="s">
        <v>400</v>
      </c>
      <c r="J205" s="144"/>
    </row>
    <row r="206" spans="1:10" ht="15" customHeight="1">
      <c r="A206" s="150">
        <f t="shared" si="6"/>
        <v>201</v>
      </c>
      <c r="B206" s="151">
        <v>1861</v>
      </c>
      <c r="C206" s="152" t="s">
        <v>401</v>
      </c>
      <c r="D206" s="152" t="str">
        <f t="shared" si="7"/>
        <v>SVEUČILIŠTE U ZAGREBU - ARHITEKTONSKI FAKULTET  (1861)</v>
      </c>
      <c r="E206" s="152" t="s">
        <v>402</v>
      </c>
      <c r="F206" s="152" t="s">
        <v>268</v>
      </c>
      <c r="G206" s="153">
        <v>3204952</v>
      </c>
      <c r="H206" s="154" t="s">
        <v>403</v>
      </c>
      <c r="J206" s="144"/>
    </row>
    <row r="207" spans="1:10" ht="15" customHeight="1">
      <c r="A207" s="150">
        <f t="shared" si="6"/>
        <v>202</v>
      </c>
      <c r="B207" s="151">
        <v>1966</v>
      </c>
      <c r="C207" s="152" t="s">
        <v>404</v>
      </c>
      <c r="D207" s="152" t="str">
        <f t="shared" si="7"/>
        <v>SVEUČILIŠTE U ZAGREBU - EDUKACIJSKO-REHABILITACIJSKI FAKULTET  (1966)</v>
      </c>
      <c r="E207" s="152" t="s">
        <v>405</v>
      </c>
      <c r="F207" s="152" t="s">
        <v>268</v>
      </c>
      <c r="G207" s="153">
        <v>3219780</v>
      </c>
      <c r="H207" s="154" t="s">
        <v>406</v>
      </c>
      <c r="J207" s="144"/>
    </row>
    <row r="208" spans="1:10" ht="15" customHeight="1">
      <c r="A208" s="150">
        <f t="shared" si="6"/>
        <v>203</v>
      </c>
      <c r="B208" s="151">
        <v>1931</v>
      </c>
      <c r="C208" s="152" t="s">
        <v>407</v>
      </c>
      <c r="D208" s="152" t="str">
        <f t="shared" si="7"/>
        <v>SVEUČILIŠTE U ZAGREBU - EKONOMSKI FAKULTET (1931)</v>
      </c>
      <c r="E208" s="152" t="s">
        <v>2808</v>
      </c>
      <c r="F208" s="152" t="s">
        <v>268</v>
      </c>
      <c r="G208" s="153">
        <v>3272079</v>
      </c>
      <c r="H208" s="154" t="s">
        <v>408</v>
      </c>
      <c r="J208" s="144"/>
    </row>
    <row r="209" spans="1:10" ht="15" customHeight="1">
      <c r="A209" s="150">
        <f t="shared" si="6"/>
        <v>204</v>
      </c>
      <c r="B209" s="151">
        <v>1757</v>
      </c>
      <c r="C209" s="152" t="s">
        <v>409</v>
      </c>
      <c r="D209" s="152" t="str">
        <f t="shared" si="7"/>
        <v>SVEUČILIŠTE U ZAGREBU - FAKULTET ELEKTROTEHNIKE I RAČUNARSTVA (1757)</v>
      </c>
      <c r="E209" s="152" t="s">
        <v>410</v>
      </c>
      <c r="F209" s="152" t="s">
        <v>268</v>
      </c>
      <c r="G209" s="153">
        <v>3276643</v>
      </c>
      <c r="H209" s="154" t="s">
        <v>411</v>
      </c>
      <c r="J209" s="144"/>
    </row>
    <row r="210" spans="1:10" ht="15" customHeight="1">
      <c r="A210" s="150">
        <f t="shared" si="6"/>
        <v>205</v>
      </c>
      <c r="B210" s="151">
        <v>6154</v>
      </c>
      <c r="C210" s="152" t="s">
        <v>1278</v>
      </c>
      <c r="D210" s="152" t="str">
        <f t="shared" si="7"/>
        <v>SVEUČILIŠTE U ZAGREBU - FAKULTET FILOZOFIJE I RELIGIJSKIH ZNANOSTI (6154)</v>
      </c>
      <c r="E210" s="152" t="s">
        <v>412</v>
      </c>
      <c r="F210" s="152" t="s">
        <v>268</v>
      </c>
      <c r="G210" s="153">
        <v>1235664</v>
      </c>
      <c r="H210" s="154" t="s">
        <v>413</v>
      </c>
      <c r="J210" s="144"/>
    </row>
    <row r="211" spans="1:10" ht="15" customHeight="1">
      <c r="A211" s="150">
        <f t="shared" si="6"/>
        <v>206</v>
      </c>
      <c r="B211" s="151">
        <v>51191</v>
      </c>
      <c r="C211" s="152" t="s">
        <v>1279</v>
      </c>
      <c r="D211" s="152" t="str">
        <f t="shared" si="7"/>
        <v>SVEUČILIŠTE U ZAGREBU - FAKULTET HRVATSKIH STUDIJA (51191)</v>
      </c>
      <c r="E211" s="152" t="s">
        <v>1280</v>
      </c>
      <c r="F211" s="152" t="s">
        <v>268</v>
      </c>
      <c r="G211" s="153">
        <v>5214068</v>
      </c>
      <c r="H211" s="154" t="s">
        <v>1281</v>
      </c>
      <c r="J211" s="144"/>
    </row>
    <row r="212" spans="1:10" ht="15" customHeight="1">
      <c r="A212" s="150">
        <f t="shared" si="6"/>
        <v>207</v>
      </c>
      <c r="B212" s="151">
        <v>1790</v>
      </c>
      <c r="C212" s="152" t="s">
        <v>416</v>
      </c>
      <c r="D212" s="152" t="str">
        <f t="shared" si="7"/>
        <v>SVEUČILIŠTE U ZAGREBU - FAKULTET KEMIJSKOG INŽENJERSTVA I TEHNOLOGIJE (1790)</v>
      </c>
      <c r="E212" s="152" t="s">
        <v>417</v>
      </c>
      <c r="F212" s="152" t="s">
        <v>268</v>
      </c>
      <c r="G212" s="153">
        <v>3250270</v>
      </c>
      <c r="H212" s="154" t="s">
        <v>418</v>
      </c>
      <c r="J212" s="144"/>
    </row>
    <row r="213" spans="1:10" ht="15" customHeight="1">
      <c r="A213" s="150">
        <f t="shared" si="6"/>
        <v>208</v>
      </c>
      <c r="B213" s="151">
        <v>1907</v>
      </c>
      <c r="C213" s="152" t="s">
        <v>419</v>
      </c>
      <c r="D213" s="152" t="str">
        <f t="shared" si="7"/>
        <v>SVEUČILIŠTE U ZAGREBU - FAKULTET POLITIČKIH ZNANOSTI (1907)</v>
      </c>
      <c r="E213" s="152" t="s">
        <v>420</v>
      </c>
      <c r="F213" s="152" t="s">
        <v>268</v>
      </c>
      <c r="G213" s="153">
        <v>3270262</v>
      </c>
      <c r="H213" s="154" t="s">
        <v>421</v>
      </c>
      <c r="J213" s="144"/>
    </row>
    <row r="214" spans="1:10" ht="15" customHeight="1">
      <c r="A214" s="150">
        <f t="shared" si="6"/>
        <v>209</v>
      </c>
      <c r="B214" s="151">
        <v>1812</v>
      </c>
      <c r="C214" s="152" t="s">
        <v>422</v>
      </c>
      <c r="D214" s="152" t="str">
        <f t="shared" si="7"/>
        <v>SVEUČILIŠTE U ZAGREBU - FAKULTET PROMETNIH ZNANOSTI (1812)</v>
      </c>
      <c r="E214" s="152" t="s">
        <v>423</v>
      </c>
      <c r="F214" s="152" t="s">
        <v>268</v>
      </c>
      <c r="G214" s="153">
        <v>3260771</v>
      </c>
      <c r="H214" s="154" t="s">
        <v>424</v>
      </c>
      <c r="J214" s="144"/>
    </row>
    <row r="215" spans="1:10" ht="15" customHeight="1">
      <c r="A215" s="150">
        <f t="shared" si="6"/>
        <v>210</v>
      </c>
      <c r="B215" s="151">
        <v>1829</v>
      </c>
      <c r="C215" s="152" t="s">
        <v>425</v>
      </c>
      <c r="D215" s="152" t="str">
        <f t="shared" si="7"/>
        <v>SVEUČILIŠTE U ZAGREBU - FAKULTET STROJARSTVA I BRODOGRADNJE (1829)</v>
      </c>
      <c r="E215" s="152" t="s">
        <v>426</v>
      </c>
      <c r="F215" s="152" t="s">
        <v>268</v>
      </c>
      <c r="G215" s="153">
        <v>3276546</v>
      </c>
      <c r="H215" s="154" t="s">
        <v>427</v>
      </c>
      <c r="J215" s="144"/>
    </row>
    <row r="216" spans="1:10" ht="15" customHeight="1">
      <c r="A216" s="150">
        <f t="shared" si="6"/>
        <v>211</v>
      </c>
      <c r="B216" s="151">
        <v>2014</v>
      </c>
      <c r="C216" s="152" t="s">
        <v>428</v>
      </c>
      <c r="D216" s="152" t="str">
        <f t="shared" si="7"/>
        <v>SVEUČILIŠTE U ZAGREBU - FARMACEUTSKO-BIOKEMIJSKI FAKULTET  (2014)</v>
      </c>
      <c r="E216" s="152" t="s">
        <v>429</v>
      </c>
      <c r="F216" s="152" t="s">
        <v>268</v>
      </c>
      <c r="G216" s="153">
        <v>3205037</v>
      </c>
      <c r="H216" s="154" t="s">
        <v>430</v>
      </c>
      <c r="J216" s="144"/>
    </row>
    <row r="217" spans="1:10" ht="15" customHeight="1">
      <c r="A217" s="150">
        <f t="shared" si="6"/>
        <v>212</v>
      </c>
      <c r="B217" s="151">
        <v>1958</v>
      </c>
      <c r="C217" s="152" t="s">
        <v>431</v>
      </c>
      <c r="D217" s="152" t="str">
        <f t="shared" si="7"/>
        <v>SVEUČILIŠTE U ZAGREBU - FILOZOFSKI FAKULTET (1958)</v>
      </c>
      <c r="E217" s="152" t="s">
        <v>432</v>
      </c>
      <c r="F217" s="152" t="s">
        <v>268</v>
      </c>
      <c r="G217" s="153">
        <v>3254852</v>
      </c>
      <c r="H217" s="154" t="s">
        <v>433</v>
      </c>
      <c r="J217" s="144"/>
    </row>
    <row r="218" spans="1:10" ht="15" customHeight="1">
      <c r="A218" s="150">
        <f t="shared" si="6"/>
        <v>213</v>
      </c>
      <c r="B218" s="151">
        <v>1853</v>
      </c>
      <c r="C218" s="152" t="s">
        <v>434</v>
      </c>
      <c r="D218" s="152" t="str">
        <f t="shared" si="7"/>
        <v>SVEUČILIŠTE U ZAGREBU - GEODETSKI FAKULTET (1853)</v>
      </c>
      <c r="E218" s="152" t="s">
        <v>2809</v>
      </c>
      <c r="F218" s="152" t="s">
        <v>268</v>
      </c>
      <c r="G218" s="153">
        <v>3204987</v>
      </c>
      <c r="H218" s="154" t="s">
        <v>435</v>
      </c>
      <c r="J218" s="144"/>
    </row>
    <row r="219" spans="1:10" ht="15" customHeight="1">
      <c r="A219" s="150">
        <f t="shared" si="6"/>
        <v>214</v>
      </c>
      <c r="B219" s="151">
        <v>2102</v>
      </c>
      <c r="C219" s="152" t="s">
        <v>436</v>
      </c>
      <c r="D219" s="152" t="str">
        <f t="shared" si="7"/>
        <v>SVEUČILIŠTE U ZAGREBU - GEOTEHNIČKI FAKULTET (2102)</v>
      </c>
      <c r="E219" s="152" t="s">
        <v>437</v>
      </c>
      <c r="F219" s="152" t="s">
        <v>438</v>
      </c>
      <c r="G219" s="153">
        <v>3042316</v>
      </c>
      <c r="H219" s="154" t="s">
        <v>439</v>
      </c>
      <c r="J219" s="144"/>
    </row>
    <row r="220" spans="1:10" ht="15" customHeight="1">
      <c r="A220" s="150">
        <f t="shared" si="6"/>
        <v>215</v>
      </c>
      <c r="B220" s="151">
        <v>1837</v>
      </c>
      <c r="C220" s="152" t="s">
        <v>440</v>
      </c>
      <c r="D220" s="152" t="str">
        <f t="shared" si="7"/>
        <v>SVEUČILIŠTE U ZAGREBU - GRAĐEVINSKI FAKULTET (1837)</v>
      </c>
      <c r="E220" s="152" t="s">
        <v>441</v>
      </c>
      <c r="F220" s="152" t="s">
        <v>268</v>
      </c>
      <c r="G220" s="153">
        <v>3227120</v>
      </c>
      <c r="H220" s="154" t="s">
        <v>442</v>
      </c>
      <c r="J220" s="144"/>
    </row>
    <row r="221" spans="1:10" ht="15" customHeight="1">
      <c r="A221" s="150">
        <f t="shared" si="6"/>
        <v>216</v>
      </c>
      <c r="B221" s="151">
        <v>2080</v>
      </c>
      <c r="C221" s="152" t="s">
        <v>443</v>
      </c>
      <c r="D221" s="152" t="str">
        <f t="shared" si="7"/>
        <v>SVEUČILIŠTE U ZAGREBU - GRAFIČKI FAKULTET (2080)</v>
      </c>
      <c r="E221" s="152" t="s">
        <v>444</v>
      </c>
      <c r="F221" s="152" t="s">
        <v>268</v>
      </c>
      <c r="G221" s="153">
        <v>3219763</v>
      </c>
      <c r="H221" s="154" t="s">
        <v>445</v>
      </c>
      <c r="J221" s="144"/>
    </row>
    <row r="222" spans="1:10" ht="15" customHeight="1">
      <c r="A222" s="150">
        <f t="shared" si="6"/>
        <v>217</v>
      </c>
      <c r="B222" s="151">
        <v>2135</v>
      </c>
      <c r="C222" s="152" t="s">
        <v>414</v>
      </c>
      <c r="D222" s="152" t="str">
        <f t="shared" si="7"/>
        <v>SVEUČILIŠTE U ZAGREBU - KATOLIČKI BOGOSLOVNI FAKULTET  (2135)</v>
      </c>
      <c r="E222" s="152" t="s">
        <v>415</v>
      </c>
      <c r="F222" s="152" t="s">
        <v>268</v>
      </c>
      <c r="G222" s="153">
        <v>3703088</v>
      </c>
      <c r="H222" s="154">
        <v>48987767944</v>
      </c>
      <c r="J222" s="144"/>
    </row>
    <row r="223" spans="1:10" ht="15" customHeight="1">
      <c r="A223" s="150">
        <f t="shared" si="6"/>
        <v>218</v>
      </c>
      <c r="B223" s="151">
        <v>2006</v>
      </c>
      <c r="C223" s="152" t="s">
        <v>446</v>
      </c>
      <c r="D223" s="152" t="str">
        <f t="shared" si="7"/>
        <v>SVEUČILIŠTE U ZAGREBU - KINEZIOLOŠKI FAKULTET (2006)</v>
      </c>
      <c r="E223" s="152" t="s">
        <v>447</v>
      </c>
      <c r="F223" s="152" t="s">
        <v>268</v>
      </c>
      <c r="G223" s="153">
        <v>3274080</v>
      </c>
      <c r="H223" s="154" t="s">
        <v>448</v>
      </c>
      <c r="J223" s="144"/>
    </row>
    <row r="224" spans="1:10" ht="15" customHeight="1">
      <c r="A224" s="150">
        <f t="shared" si="6"/>
        <v>219</v>
      </c>
      <c r="B224" s="151">
        <v>1888</v>
      </c>
      <c r="C224" s="152" t="s">
        <v>449</v>
      </c>
      <c r="D224" s="152" t="str">
        <f t="shared" si="7"/>
        <v>SVEUČILIŠTE U ZAGREBU - MEDICINSKI FAKULTET (1888)</v>
      </c>
      <c r="E224" s="152" t="s">
        <v>450</v>
      </c>
      <c r="F224" s="152" t="s">
        <v>268</v>
      </c>
      <c r="G224" s="153">
        <v>3270211</v>
      </c>
      <c r="H224" s="154" t="s">
        <v>451</v>
      </c>
      <c r="J224" s="144"/>
    </row>
    <row r="225" spans="1:10" ht="15" customHeight="1">
      <c r="A225" s="150">
        <f t="shared" si="6"/>
        <v>220</v>
      </c>
      <c r="B225" s="151">
        <v>2071</v>
      </c>
      <c r="C225" s="152" t="s">
        <v>452</v>
      </c>
      <c r="D225" s="152" t="str">
        <f t="shared" si="7"/>
        <v>SVEUČILIŠTE U ZAGREBU - METALURŠKI FAKULTET SISAK (2071)</v>
      </c>
      <c r="E225" s="152" t="s">
        <v>453</v>
      </c>
      <c r="F225" s="152" t="s">
        <v>1283</v>
      </c>
      <c r="G225" s="153">
        <v>3313786</v>
      </c>
      <c r="H225" s="154" t="s">
        <v>454</v>
      </c>
      <c r="J225" s="144"/>
    </row>
    <row r="226" spans="1:10" ht="15" customHeight="1">
      <c r="A226" s="150">
        <f t="shared" si="6"/>
        <v>221</v>
      </c>
      <c r="B226" s="151">
        <v>1999</v>
      </c>
      <c r="C226" s="152" t="s">
        <v>455</v>
      </c>
      <c r="D226" s="152" t="str">
        <f t="shared" si="7"/>
        <v>SVEUČILIŠTE U ZAGREBU - MUZIČKA AKADEMIJA (1999)</v>
      </c>
      <c r="E226" s="152" t="s">
        <v>1284</v>
      </c>
      <c r="F226" s="152" t="s">
        <v>268</v>
      </c>
      <c r="G226" s="153">
        <v>3205002</v>
      </c>
      <c r="H226" s="154" t="s">
        <v>456</v>
      </c>
      <c r="J226" s="144"/>
    </row>
    <row r="227" spans="1:10" ht="15" customHeight="1">
      <c r="A227" s="150">
        <f t="shared" si="6"/>
        <v>222</v>
      </c>
      <c r="B227" s="151">
        <v>1915</v>
      </c>
      <c r="C227" s="152" t="s">
        <v>457</v>
      </c>
      <c r="D227" s="152" t="str">
        <f t="shared" si="7"/>
        <v>SVEUČILIŠTE U ZAGREBU - PRAVNI FAKULTET (1915)</v>
      </c>
      <c r="E227" s="152" t="s">
        <v>458</v>
      </c>
      <c r="F227" s="152" t="s">
        <v>268</v>
      </c>
      <c r="G227" s="153">
        <v>3225909</v>
      </c>
      <c r="H227" s="154" t="s">
        <v>459</v>
      </c>
      <c r="J227" s="144"/>
    </row>
    <row r="228" spans="1:10" ht="15" customHeight="1">
      <c r="A228" s="150">
        <f t="shared" si="6"/>
        <v>223</v>
      </c>
      <c r="B228" s="151">
        <v>1845</v>
      </c>
      <c r="C228" s="152" t="s">
        <v>460</v>
      </c>
      <c r="D228" s="152" t="str">
        <f t="shared" si="7"/>
        <v>SVEUČILIŠTE U ZAGREBU - PREHRAMBENO BIOTEHNOLOŠKI FAKULTET (1845)</v>
      </c>
      <c r="E228" s="152" t="s">
        <v>466</v>
      </c>
      <c r="F228" s="152" t="s">
        <v>268</v>
      </c>
      <c r="G228" s="153">
        <v>3207102</v>
      </c>
      <c r="H228" s="154" t="s">
        <v>461</v>
      </c>
      <c r="J228" s="144"/>
    </row>
    <row r="229" spans="1:10" ht="15" customHeight="1">
      <c r="A229" s="150">
        <f t="shared" si="6"/>
        <v>224</v>
      </c>
      <c r="B229" s="151">
        <v>1781</v>
      </c>
      <c r="C229" s="152" t="s">
        <v>462</v>
      </c>
      <c r="D229" s="152" t="str">
        <f t="shared" si="7"/>
        <v>SVEUČILIŠTE U ZAGREBU - PRIRODOSLOVNO-MATEMATIČKI FAKULTET (1781)</v>
      </c>
      <c r="E229" s="152" t="s">
        <v>463</v>
      </c>
      <c r="F229" s="152" t="s">
        <v>268</v>
      </c>
      <c r="G229" s="153">
        <v>3270149</v>
      </c>
      <c r="H229" s="154" t="s">
        <v>464</v>
      </c>
      <c r="J229" s="144"/>
    </row>
    <row r="230" spans="1:10" ht="15" customHeight="1">
      <c r="A230" s="150">
        <f t="shared" si="6"/>
        <v>225</v>
      </c>
      <c r="B230" s="151">
        <v>2047</v>
      </c>
      <c r="C230" s="152" t="s">
        <v>465</v>
      </c>
      <c r="D230" s="152" t="str">
        <f t="shared" si="7"/>
        <v>SVEUČILIŠTE U ZAGREBU - RUDARSKO-GEOLOŠKO-NAFTNI FAKULTET (2047)</v>
      </c>
      <c r="E230" s="152" t="s">
        <v>466</v>
      </c>
      <c r="F230" s="152" t="s">
        <v>268</v>
      </c>
      <c r="G230" s="153">
        <v>3207005</v>
      </c>
      <c r="H230" s="154" t="s">
        <v>467</v>
      </c>
      <c r="J230" s="144"/>
    </row>
    <row r="231" spans="1:10" ht="15" customHeight="1">
      <c r="A231" s="150">
        <f t="shared" si="6"/>
        <v>226</v>
      </c>
      <c r="B231" s="151">
        <v>1870</v>
      </c>
      <c r="C231" s="152" t="s">
        <v>468</v>
      </c>
      <c r="D231" s="152" t="str">
        <f t="shared" si="7"/>
        <v>SVEUČILIŠTE U ZAGREBU - STOMATOLOŠKI FAKULTET (1870)</v>
      </c>
      <c r="E231" s="152" t="s">
        <v>469</v>
      </c>
      <c r="F231" s="152" t="s">
        <v>268</v>
      </c>
      <c r="G231" s="153">
        <v>3204995</v>
      </c>
      <c r="H231" s="154" t="s">
        <v>470</v>
      </c>
      <c r="J231" s="144"/>
    </row>
    <row r="232" spans="1:10" ht="15" customHeight="1">
      <c r="A232" s="150">
        <f t="shared" si="6"/>
        <v>227</v>
      </c>
      <c r="B232" s="151">
        <v>1896</v>
      </c>
      <c r="C232" s="152" t="s">
        <v>1330</v>
      </c>
      <c r="D232" s="152" t="str">
        <f t="shared" si="7"/>
        <v>SVEUČILIŠTE U ZAGREBU - FAKULTET ŠUMARSTVA I DRVNE TEHNOLOGIJE (1896)</v>
      </c>
      <c r="E232" s="152" t="s">
        <v>393</v>
      </c>
      <c r="F232" s="152" t="s">
        <v>268</v>
      </c>
      <c r="G232" s="153">
        <v>3281485</v>
      </c>
      <c r="H232" s="154" t="s">
        <v>471</v>
      </c>
      <c r="J232" s="144"/>
    </row>
    <row r="233" spans="1:10" ht="15" customHeight="1">
      <c r="A233" s="150">
        <f t="shared" si="6"/>
        <v>228</v>
      </c>
      <c r="B233" s="151">
        <v>1804</v>
      </c>
      <c r="C233" s="152" t="s">
        <v>472</v>
      </c>
      <c r="D233" s="152" t="str">
        <f t="shared" si="7"/>
        <v>SVEUČILIŠTE U ZAGREBU - TEKSTILNO TEHNOLOŠKI FAKULTET (1804)</v>
      </c>
      <c r="E233" s="152" t="s">
        <v>473</v>
      </c>
      <c r="F233" s="152" t="s">
        <v>268</v>
      </c>
      <c r="G233" s="153">
        <v>3207064</v>
      </c>
      <c r="H233" s="154" t="s">
        <v>474</v>
      </c>
      <c r="J233" s="144"/>
    </row>
    <row r="234" spans="1:10" ht="15" customHeight="1">
      <c r="A234" s="150">
        <f t="shared" si="6"/>
        <v>229</v>
      </c>
      <c r="B234" s="151">
        <v>1940</v>
      </c>
      <c r="C234" s="152" t="s">
        <v>475</v>
      </c>
      <c r="D234" s="152" t="str">
        <f t="shared" si="7"/>
        <v>SVEUČILIŠTE U ZAGREBU - UČITELJSKI FAKULTET (1940)</v>
      </c>
      <c r="E234" s="152" t="s">
        <v>476</v>
      </c>
      <c r="F234" s="152" t="s">
        <v>268</v>
      </c>
      <c r="G234" s="153">
        <v>1422545</v>
      </c>
      <c r="H234" s="154" t="s">
        <v>477</v>
      </c>
      <c r="J234" s="144"/>
    </row>
    <row r="235" spans="1:10" ht="15" customHeight="1">
      <c r="A235" s="150">
        <f t="shared" si="6"/>
        <v>230</v>
      </c>
      <c r="B235" s="151">
        <v>2022</v>
      </c>
      <c r="C235" s="152" t="s">
        <v>478</v>
      </c>
      <c r="D235" s="152" t="str">
        <f t="shared" si="7"/>
        <v>SVEUČILIŠTE U ZAGREBU - VETERINARSKI FAKULTET (2022)</v>
      </c>
      <c r="E235" s="152" t="s">
        <v>479</v>
      </c>
      <c r="F235" s="152" t="s">
        <v>268</v>
      </c>
      <c r="G235" s="153">
        <v>3225755</v>
      </c>
      <c r="H235" s="154" t="s">
        <v>480</v>
      </c>
      <c r="J235" s="144"/>
    </row>
    <row r="236" spans="1:10" ht="15" customHeight="1">
      <c r="A236" s="150">
        <f t="shared" si="6"/>
        <v>231</v>
      </c>
      <c r="B236" s="151">
        <v>22427</v>
      </c>
      <c r="C236" s="152" t="s">
        <v>489</v>
      </c>
      <c r="D236" s="152" t="str">
        <f t="shared" si="7"/>
        <v>TEHNIČKO VELEUČILIŠTE U ZAGREBU (22427)</v>
      </c>
      <c r="E236" s="152" t="s">
        <v>490</v>
      </c>
      <c r="F236" s="152" t="s">
        <v>268</v>
      </c>
      <c r="G236" s="153">
        <v>1398270</v>
      </c>
      <c r="H236" s="154" t="s">
        <v>491</v>
      </c>
      <c r="J236" s="144"/>
    </row>
    <row r="237" spans="1:10" ht="24">
      <c r="A237" s="150">
        <f t="shared" si="6"/>
        <v>232</v>
      </c>
      <c r="B237" s="151">
        <v>50848</v>
      </c>
      <c r="C237" s="152" t="s">
        <v>1285</v>
      </c>
      <c r="D237" s="152" t="str">
        <f t="shared" si="7"/>
        <v>VELEUČILIŠTE HRVATSKO ZAGORJE KRAPINA (50848)</v>
      </c>
      <c r="E237" s="152" t="s">
        <v>1286</v>
      </c>
      <c r="F237" s="152" t="s">
        <v>1287</v>
      </c>
      <c r="G237" s="153">
        <v>2271354</v>
      </c>
      <c r="H237" s="154" t="s">
        <v>1288</v>
      </c>
      <c r="J237" s="144"/>
    </row>
    <row r="238" spans="1:10" ht="15" customHeight="1">
      <c r="A238" s="150">
        <f t="shared" si="6"/>
        <v>233</v>
      </c>
      <c r="B238" s="151">
        <v>38446</v>
      </c>
      <c r="C238" s="152" t="s">
        <v>492</v>
      </c>
      <c r="D238" s="152" t="str">
        <f t="shared" si="7"/>
        <v>VELEUČILIŠTE LAVOSLAV RUŽIČKA U VUKOVARU (38446)</v>
      </c>
      <c r="E238" s="162" t="s">
        <v>493</v>
      </c>
      <c r="F238" s="162" t="s">
        <v>494</v>
      </c>
      <c r="G238" s="153">
        <v>1970828</v>
      </c>
      <c r="H238" s="154" t="s">
        <v>495</v>
      </c>
      <c r="J238" s="144"/>
    </row>
    <row r="239" spans="1:10" ht="15" customHeight="1">
      <c r="A239" s="150">
        <f t="shared" si="6"/>
        <v>234</v>
      </c>
      <c r="B239" s="151">
        <v>38438</v>
      </c>
      <c r="C239" s="152" t="s">
        <v>496</v>
      </c>
      <c r="D239" s="152" t="str">
        <f t="shared" si="7"/>
        <v>VELEUČILIŠTE MARKO MARULIĆ U KNINU (38438)</v>
      </c>
      <c r="E239" s="161" t="s">
        <v>2810</v>
      </c>
      <c r="F239" s="161" t="s">
        <v>498</v>
      </c>
      <c r="G239" s="160">
        <v>1963813</v>
      </c>
      <c r="H239" s="154" t="s">
        <v>499</v>
      </c>
      <c r="J239" s="144"/>
    </row>
    <row r="240" spans="1:10" ht="15" customHeight="1">
      <c r="A240" s="150">
        <f t="shared" si="6"/>
        <v>235</v>
      </c>
      <c r="B240" s="151">
        <v>41185</v>
      </c>
      <c r="C240" s="152" t="s">
        <v>500</v>
      </c>
      <c r="D240" s="152" t="str">
        <f t="shared" si="7"/>
        <v>VELEUČILIŠTE NIKOLA TESLA U GOSPIĆU (41185)</v>
      </c>
      <c r="E240" s="152" t="s">
        <v>501</v>
      </c>
      <c r="F240" s="152" t="s">
        <v>502</v>
      </c>
      <c r="G240" s="153">
        <v>2103133</v>
      </c>
      <c r="H240" s="154" t="s">
        <v>503</v>
      </c>
      <c r="J240" s="144"/>
    </row>
    <row r="241" spans="1:10" ht="15" customHeight="1">
      <c r="A241" s="150">
        <f t="shared" si="6"/>
        <v>236</v>
      </c>
      <c r="B241" s="151">
        <v>21053</v>
      </c>
      <c r="C241" s="152" t="s">
        <v>504</v>
      </c>
      <c r="D241" s="152" t="str">
        <f t="shared" si="7"/>
        <v>VELEUČILIŠTE U KARLOVCU (21053)</v>
      </c>
      <c r="E241" s="152" t="s">
        <v>505</v>
      </c>
      <c r="F241" s="152" t="s">
        <v>506</v>
      </c>
      <c r="G241" s="153">
        <v>1286030</v>
      </c>
      <c r="H241" s="154" t="s">
        <v>507</v>
      </c>
      <c r="J241" s="144"/>
    </row>
    <row r="242" spans="1:10" ht="15" customHeight="1">
      <c r="A242" s="150">
        <f t="shared" si="6"/>
        <v>237</v>
      </c>
      <c r="B242" s="151">
        <v>22398</v>
      </c>
      <c r="C242" s="152" t="s">
        <v>508</v>
      </c>
      <c r="D242" s="152" t="str">
        <f t="shared" si="7"/>
        <v>VELEUČILIŠTE U POŽEGI (22398)</v>
      </c>
      <c r="E242" s="152" t="s">
        <v>509</v>
      </c>
      <c r="F242" s="152" t="s">
        <v>510</v>
      </c>
      <c r="G242" s="153">
        <v>1395521</v>
      </c>
      <c r="H242" s="154" t="s">
        <v>511</v>
      </c>
      <c r="J242" s="144"/>
    </row>
    <row r="243" spans="1:10" ht="15" customHeight="1">
      <c r="A243" s="150">
        <f t="shared" si="6"/>
        <v>238</v>
      </c>
      <c r="B243" s="151">
        <v>22494</v>
      </c>
      <c r="C243" s="152" t="s">
        <v>512</v>
      </c>
      <c r="D243" s="152" t="str">
        <f t="shared" si="7"/>
        <v>VELEUČILIŠTE U RIJECI (22494)</v>
      </c>
      <c r="E243" s="152" t="s">
        <v>513</v>
      </c>
      <c r="F243" s="152" t="s">
        <v>313</v>
      </c>
      <c r="G243" s="153">
        <v>1387332</v>
      </c>
      <c r="H243" s="154" t="s">
        <v>514</v>
      </c>
      <c r="J243" s="144"/>
    </row>
    <row r="244" spans="1:10" ht="15" customHeight="1">
      <c r="A244" s="150">
        <f t="shared" si="6"/>
        <v>239</v>
      </c>
      <c r="B244" s="151">
        <v>22824</v>
      </c>
      <c r="C244" s="152" t="s">
        <v>515</v>
      </c>
      <c r="D244" s="152" t="str">
        <f t="shared" si="7"/>
        <v>VELEUČILIŠTE U ŠIBENIKU (22824)</v>
      </c>
      <c r="E244" s="152" t="s">
        <v>2811</v>
      </c>
      <c r="F244" s="152" t="s">
        <v>517</v>
      </c>
      <c r="G244" s="153">
        <v>2100673</v>
      </c>
      <c r="H244" s="154" t="s">
        <v>518</v>
      </c>
      <c r="J244" s="144"/>
    </row>
    <row r="245" spans="1:10" ht="15" customHeight="1">
      <c r="A245" s="150">
        <f t="shared" si="6"/>
        <v>240</v>
      </c>
      <c r="B245" s="151">
        <v>42993</v>
      </c>
      <c r="C245" s="152" t="s">
        <v>1331</v>
      </c>
      <c r="D245" s="152" t="str">
        <f t="shared" si="7"/>
        <v>VELEUČILIŠTE U VIROVITICI (42993)</v>
      </c>
      <c r="E245" s="152" t="s">
        <v>519</v>
      </c>
      <c r="F245" s="152" t="s">
        <v>520</v>
      </c>
      <c r="G245" s="153">
        <v>2282208</v>
      </c>
      <c r="H245" s="154" t="s">
        <v>521</v>
      </c>
      <c r="J245" s="144"/>
    </row>
    <row r="246" spans="1:10" ht="15" customHeight="1">
      <c r="A246" s="150">
        <f t="shared" si="6"/>
        <v>241</v>
      </c>
      <c r="B246" s="151">
        <v>22371</v>
      </c>
      <c r="C246" s="152" t="s">
        <v>522</v>
      </c>
      <c r="D246" s="152" t="str">
        <f t="shared" si="7"/>
        <v>VISOKO GOSPODARSKO UČILIŠTE U KRIŽEVCIMA (22371)</v>
      </c>
      <c r="E246" s="152" t="s">
        <v>523</v>
      </c>
      <c r="F246" s="152" t="s">
        <v>524</v>
      </c>
      <c r="G246" s="153">
        <v>1411942</v>
      </c>
      <c r="H246" s="154" t="s">
        <v>525</v>
      </c>
      <c r="J246" s="144"/>
    </row>
    <row r="247" spans="1:10" ht="15" customHeight="1">
      <c r="A247" s="150">
        <f t="shared" si="6"/>
        <v>242</v>
      </c>
      <c r="B247" s="151">
        <v>22832</v>
      </c>
      <c r="C247" s="152" t="s">
        <v>526</v>
      </c>
      <c r="D247" s="152" t="str">
        <f t="shared" si="7"/>
        <v>ZDRAVSTVENO VELEUČILIŠTE (22832)</v>
      </c>
      <c r="E247" s="152" t="s">
        <v>527</v>
      </c>
      <c r="F247" s="152" t="s">
        <v>268</v>
      </c>
      <c r="G247" s="153">
        <v>1274597</v>
      </c>
      <c r="H247" s="154" t="s">
        <v>528</v>
      </c>
      <c r="J247" s="144"/>
    </row>
    <row r="248" spans="1:10" ht="15" customHeight="1">
      <c r="A248" s="150">
        <f t="shared" si="6"/>
        <v>243</v>
      </c>
      <c r="B248" s="151">
        <v>2918</v>
      </c>
      <c r="C248" s="152" t="s">
        <v>2812</v>
      </c>
      <c r="D248" s="152" t="str">
        <f t="shared" si="7"/>
        <v>EKONOMSKI INSTITUT, ZAGREB (2918)</v>
      </c>
      <c r="E248" s="152" t="s">
        <v>2813</v>
      </c>
      <c r="F248" s="152" t="s">
        <v>268</v>
      </c>
      <c r="G248" s="153">
        <v>3219925</v>
      </c>
      <c r="H248" s="154" t="s">
        <v>532</v>
      </c>
      <c r="J248" s="144"/>
    </row>
    <row r="249" spans="1:10" ht="15" customHeight="1">
      <c r="A249" s="150">
        <f t="shared" si="6"/>
        <v>244</v>
      </c>
      <c r="B249" s="151">
        <v>22525</v>
      </c>
      <c r="C249" s="152" t="s">
        <v>560</v>
      </c>
      <c r="D249" s="152" t="str">
        <f t="shared" si="7"/>
        <v>HRVATSKI GEOLOŠKI INSTITUT  (22525)</v>
      </c>
      <c r="E249" s="152" t="s">
        <v>561</v>
      </c>
      <c r="F249" s="152" t="s">
        <v>268</v>
      </c>
      <c r="G249" s="153">
        <v>3219518</v>
      </c>
      <c r="H249" s="154" t="s">
        <v>562</v>
      </c>
      <c r="J249" s="144"/>
    </row>
    <row r="250" spans="1:10" ht="15" customHeight="1">
      <c r="A250" s="150">
        <f t="shared" si="6"/>
        <v>245</v>
      </c>
      <c r="B250" s="151">
        <v>2934</v>
      </c>
      <c r="C250" s="152" t="s">
        <v>533</v>
      </c>
      <c r="D250" s="152" t="str">
        <f t="shared" si="7"/>
        <v>HRVATSKI INSTITUT ZA POVIJEST (2934)</v>
      </c>
      <c r="E250" s="152" t="s">
        <v>534</v>
      </c>
      <c r="F250" s="152" t="s">
        <v>268</v>
      </c>
      <c r="G250" s="153">
        <v>3207153</v>
      </c>
      <c r="H250" s="154" t="s">
        <v>535</v>
      </c>
      <c r="J250" s="144"/>
    </row>
    <row r="251" spans="1:10" ht="15" customHeight="1">
      <c r="A251" s="150">
        <f t="shared" si="6"/>
        <v>246</v>
      </c>
      <c r="B251" s="151">
        <v>2967</v>
      </c>
      <c r="C251" s="152" t="s">
        <v>595</v>
      </c>
      <c r="D251" s="152" t="str">
        <f t="shared" si="7"/>
        <v>HRVATSKI ŠUMARSKI INSTITUT (2967)</v>
      </c>
      <c r="E251" s="152" t="s">
        <v>596</v>
      </c>
      <c r="F251" s="152" t="s">
        <v>597</v>
      </c>
      <c r="G251" s="153">
        <v>3115879</v>
      </c>
      <c r="H251" s="154" t="s">
        <v>598</v>
      </c>
      <c r="J251" s="144"/>
    </row>
    <row r="252" spans="1:10" ht="15" customHeight="1">
      <c r="A252" s="150">
        <f t="shared" si="6"/>
        <v>247</v>
      </c>
      <c r="B252" s="151">
        <v>2983</v>
      </c>
      <c r="C252" s="152" t="s">
        <v>536</v>
      </c>
      <c r="D252" s="152" t="str">
        <f t="shared" si="7"/>
        <v>HRVATSKI VETERINARSKI INSTITUT (2983)</v>
      </c>
      <c r="E252" s="152" t="s">
        <v>537</v>
      </c>
      <c r="F252" s="152" t="s">
        <v>268</v>
      </c>
      <c r="G252" s="153">
        <v>3274098</v>
      </c>
      <c r="H252" s="154" t="s">
        <v>538</v>
      </c>
      <c r="J252" s="144"/>
    </row>
    <row r="253" spans="1:10" ht="15" customHeight="1">
      <c r="A253" s="150">
        <f t="shared" ref="A253:A316" si="8">+A252+1</f>
        <v>248</v>
      </c>
      <c r="B253" s="151">
        <v>3105</v>
      </c>
      <c r="C253" s="152" t="s">
        <v>539</v>
      </c>
      <c r="D253" s="152" t="str">
        <f t="shared" si="7"/>
        <v>INSTITUT DRUŠTVENIH ZNANOSTI IVO PILAR (3105)</v>
      </c>
      <c r="E253" s="152" t="s">
        <v>540</v>
      </c>
      <c r="F253" s="152" t="s">
        <v>268</v>
      </c>
      <c r="G253" s="153">
        <v>3793028</v>
      </c>
      <c r="H253" s="154" t="s">
        <v>541</v>
      </c>
      <c r="J253" s="144"/>
    </row>
    <row r="254" spans="1:10" ht="15" customHeight="1">
      <c r="A254" s="150">
        <f t="shared" si="8"/>
        <v>249</v>
      </c>
      <c r="B254" s="151">
        <v>3041</v>
      </c>
      <c r="C254" s="152" t="s">
        <v>542</v>
      </c>
      <c r="D254" s="152" t="str">
        <f t="shared" si="7"/>
        <v>INSTITUT RUĐER BOŠKOVIĆ (3041)</v>
      </c>
      <c r="E254" s="152" t="s">
        <v>543</v>
      </c>
      <c r="F254" s="152" t="s">
        <v>268</v>
      </c>
      <c r="G254" s="153">
        <v>3270289</v>
      </c>
      <c r="H254" s="154" t="s">
        <v>544</v>
      </c>
      <c r="J254" s="144"/>
    </row>
    <row r="255" spans="1:10" ht="15" customHeight="1">
      <c r="A255" s="150">
        <f t="shared" si="8"/>
        <v>250</v>
      </c>
      <c r="B255" s="151">
        <v>3113</v>
      </c>
      <c r="C255" s="152" t="s">
        <v>545</v>
      </c>
      <c r="D255" s="152" t="str">
        <f t="shared" si="7"/>
        <v>INSTITUT ZA ANTROPOLOGIJU (3113)</v>
      </c>
      <c r="E255" s="152" t="s">
        <v>546</v>
      </c>
      <c r="F255" s="152" t="s">
        <v>268</v>
      </c>
      <c r="G255" s="153">
        <v>3817121</v>
      </c>
      <c r="H255" s="154" t="s">
        <v>547</v>
      </c>
      <c r="J255" s="144"/>
    </row>
    <row r="256" spans="1:10" ht="15" customHeight="1">
      <c r="A256" s="150">
        <f t="shared" si="8"/>
        <v>251</v>
      </c>
      <c r="B256" s="151">
        <v>3121</v>
      </c>
      <c r="C256" s="152" t="s">
        <v>548</v>
      </c>
      <c r="D256" s="152" t="str">
        <f t="shared" si="7"/>
        <v>INSTITUT ZA ARHEOLOGIJU (3121)</v>
      </c>
      <c r="E256" s="152" t="s">
        <v>546</v>
      </c>
      <c r="F256" s="152" t="s">
        <v>268</v>
      </c>
      <c r="G256" s="153">
        <v>3937658</v>
      </c>
      <c r="H256" s="154" t="s">
        <v>549</v>
      </c>
      <c r="J256" s="144"/>
    </row>
    <row r="257" spans="1:10" ht="15" customHeight="1">
      <c r="A257" s="150">
        <f t="shared" si="8"/>
        <v>252</v>
      </c>
      <c r="B257" s="151">
        <v>3050</v>
      </c>
      <c r="C257" s="152" t="s">
        <v>2814</v>
      </c>
      <c r="D257" s="152" t="str">
        <f t="shared" si="7"/>
        <v>INSTITUT ZA DRUŠTVENA ISTRAŽIVANJA U ZAGREBU (3050)</v>
      </c>
      <c r="E257" s="152" t="s">
        <v>551</v>
      </c>
      <c r="F257" s="152" t="s">
        <v>268</v>
      </c>
      <c r="G257" s="153">
        <v>3205118</v>
      </c>
      <c r="H257" s="154" t="s">
        <v>552</v>
      </c>
      <c r="J257" s="144"/>
    </row>
    <row r="258" spans="1:10" ht="15" customHeight="1">
      <c r="A258" s="150">
        <f t="shared" si="8"/>
        <v>253</v>
      </c>
      <c r="B258" s="151">
        <v>3084</v>
      </c>
      <c r="C258" s="152" t="s">
        <v>553</v>
      </c>
      <c r="D258" s="152" t="str">
        <f t="shared" si="7"/>
        <v>INSTITUT ZA ETNOLOGIJU I FOLKLORISTIKU (3084)</v>
      </c>
      <c r="E258" s="152" t="s">
        <v>554</v>
      </c>
      <c r="F258" s="152" t="s">
        <v>268</v>
      </c>
      <c r="G258" s="153">
        <v>3724042</v>
      </c>
      <c r="H258" s="154" t="s">
        <v>555</v>
      </c>
      <c r="J258" s="144"/>
    </row>
    <row r="259" spans="1:10" ht="15" customHeight="1">
      <c r="A259" s="150">
        <f t="shared" si="8"/>
        <v>254</v>
      </c>
      <c r="B259" s="151">
        <v>3092</v>
      </c>
      <c r="C259" s="152" t="s">
        <v>556</v>
      </c>
      <c r="D259" s="152" t="str">
        <f t="shared" si="7"/>
        <v>INSTITUT ZA FILOZOFIJU (3092)</v>
      </c>
      <c r="E259" s="152" t="s">
        <v>1289</v>
      </c>
      <c r="F259" s="152" t="s">
        <v>268</v>
      </c>
      <c r="G259" s="153">
        <v>3772047</v>
      </c>
      <c r="H259" s="154" t="s">
        <v>557</v>
      </c>
      <c r="J259" s="144"/>
    </row>
    <row r="260" spans="1:10" ht="15" customHeight="1">
      <c r="A260" s="150">
        <f t="shared" si="8"/>
        <v>255</v>
      </c>
      <c r="B260" s="151">
        <v>2975</v>
      </c>
      <c r="C260" s="152" t="s">
        <v>558</v>
      </c>
      <c r="D260" s="152" t="str">
        <f t="shared" si="7"/>
        <v>INSTITUT ZA FIZIKU (2975)</v>
      </c>
      <c r="E260" s="152" t="s">
        <v>543</v>
      </c>
      <c r="F260" s="152" t="s">
        <v>268</v>
      </c>
      <c r="G260" s="153">
        <v>3270424</v>
      </c>
      <c r="H260" s="154" t="s">
        <v>559</v>
      </c>
      <c r="J260" s="144"/>
    </row>
    <row r="261" spans="1:10" ht="15" customHeight="1">
      <c r="A261" s="150">
        <f t="shared" si="8"/>
        <v>256</v>
      </c>
      <c r="B261" s="151">
        <v>21061</v>
      </c>
      <c r="C261" s="152" t="s">
        <v>563</v>
      </c>
      <c r="D261" s="152" t="str">
        <f t="shared" si="7"/>
        <v>INSTITUT ZA HRVATSKI JEZIK I JEZIKOSLOVLJE (21061)</v>
      </c>
      <c r="E261" s="152" t="s">
        <v>564</v>
      </c>
      <c r="F261" s="152" t="s">
        <v>268</v>
      </c>
      <c r="G261" s="153">
        <v>1259571</v>
      </c>
      <c r="H261" s="154" t="s">
        <v>565</v>
      </c>
      <c r="J261" s="144"/>
    </row>
    <row r="262" spans="1:10" ht="15" customHeight="1">
      <c r="A262" s="150">
        <f t="shared" si="8"/>
        <v>257</v>
      </c>
      <c r="B262" s="151">
        <v>3025</v>
      </c>
      <c r="C262" s="152" t="s">
        <v>566</v>
      </c>
      <c r="D262" s="152" t="str">
        <f t="shared" ref="D262:D325" si="9">C262&amp;" ("&amp;B262&amp;")"</f>
        <v>INSTITUT ZA JADRANSKE KULTURE I MELIORACIJU KRŠA (3025)</v>
      </c>
      <c r="E262" s="152" t="s">
        <v>567</v>
      </c>
      <c r="F262" s="152" t="s">
        <v>353</v>
      </c>
      <c r="G262" s="153">
        <v>3140792</v>
      </c>
      <c r="H262" s="154" t="s">
        <v>568</v>
      </c>
      <c r="J262" s="144"/>
    </row>
    <row r="263" spans="1:10" ht="15" customHeight="1">
      <c r="A263" s="150">
        <f t="shared" si="8"/>
        <v>258</v>
      </c>
      <c r="B263" s="151">
        <v>23286</v>
      </c>
      <c r="C263" s="152" t="s">
        <v>569</v>
      </c>
      <c r="D263" s="152" t="str">
        <f t="shared" si="9"/>
        <v>INSTITUT ZA JAVNE FINANCIJE (23286)</v>
      </c>
      <c r="E263" s="152" t="s">
        <v>570</v>
      </c>
      <c r="F263" s="152" t="s">
        <v>268</v>
      </c>
      <c r="G263" s="153">
        <v>3226344</v>
      </c>
      <c r="H263" s="154" t="s">
        <v>571</v>
      </c>
      <c r="J263" s="144"/>
    </row>
    <row r="264" spans="1:10" ht="15" customHeight="1">
      <c r="A264" s="150">
        <f t="shared" si="8"/>
        <v>259</v>
      </c>
      <c r="B264" s="151">
        <v>2959</v>
      </c>
      <c r="C264" s="152" t="s">
        <v>572</v>
      </c>
      <c r="D264" s="152" t="str">
        <f t="shared" si="9"/>
        <v>INSTITUT ZA MEDICINSKA ISTRAŽIVANJA I MEDICINU RADA (2959)</v>
      </c>
      <c r="E264" s="152" t="s">
        <v>573</v>
      </c>
      <c r="F264" s="152" t="s">
        <v>268</v>
      </c>
      <c r="G264" s="153">
        <v>3270475</v>
      </c>
      <c r="H264" s="154" t="s">
        <v>574</v>
      </c>
      <c r="J264" s="144"/>
    </row>
    <row r="265" spans="1:10" ht="15" customHeight="1">
      <c r="A265" s="150">
        <f t="shared" si="8"/>
        <v>260</v>
      </c>
      <c r="B265" s="151">
        <v>3009</v>
      </c>
      <c r="C265" s="152" t="s">
        <v>577</v>
      </c>
      <c r="D265" s="152" t="str">
        <f t="shared" si="9"/>
        <v>INSTITUT ZA MIGRACIJE I NARODNOSTI (3009)</v>
      </c>
      <c r="E265" s="152" t="s">
        <v>578</v>
      </c>
      <c r="F265" s="152" t="s">
        <v>268</v>
      </c>
      <c r="G265" s="153">
        <v>3287572</v>
      </c>
      <c r="H265" s="154" t="s">
        <v>579</v>
      </c>
      <c r="J265" s="144"/>
    </row>
    <row r="266" spans="1:10" ht="15" customHeight="1">
      <c r="A266" s="150">
        <f t="shared" si="8"/>
        <v>261</v>
      </c>
      <c r="B266" s="151">
        <v>2900</v>
      </c>
      <c r="C266" s="152" t="s">
        <v>580</v>
      </c>
      <c r="D266" s="152" t="str">
        <f t="shared" si="9"/>
        <v>INSTITUT ZA OCEANOGRAFIJU I RIBARSTVO (2900)</v>
      </c>
      <c r="E266" s="152" t="s">
        <v>2815</v>
      </c>
      <c r="F266" s="152" t="s">
        <v>353</v>
      </c>
      <c r="G266" s="153">
        <v>3118355</v>
      </c>
      <c r="H266" s="154" t="s">
        <v>581</v>
      </c>
      <c r="J266" s="144"/>
    </row>
    <row r="267" spans="1:10" ht="15" customHeight="1">
      <c r="A267" s="150">
        <f t="shared" si="8"/>
        <v>262</v>
      </c>
      <c r="B267" s="151">
        <v>3076</v>
      </c>
      <c r="C267" s="152" t="s">
        <v>582</v>
      </c>
      <c r="D267" s="152" t="str">
        <f t="shared" si="9"/>
        <v>INSTITUT ZA POLJOPRIVREDU I TURIZAM (3076)</v>
      </c>
      <c r="E267" s="152" t="s">
        <v>583</v>
      </c>
      <c r="F267" s="152" t="s">
        <v>584</v>
      </c>
      <c r="G267" s="153">
        <v>3421031</v>
      </c>
      <c r="H267" s="154" t="s">
        <v>585</v>
      </c>
      <c r="J267" s="144"/>
    </row>
    <row r="268" spans="1:10" ht="15" customHeight="1">
      <c r="A268" s="150">
        <f t="shared" si="8"/>
        <v>263</v>
      </c>
      <c r="B268" s="151">
        <v>2942</v>
      </c>
      <c r="C268" s="152" t="s">
        <v>586</v>
      </c>
      <c r="D268" s="152" t="str">
        <f t="shared" si="9"/>
        <v>INSTITUT ZA POVIJEST UMJETNOSTI (2942)</v>
      </c>
      <c r="E268" s="152" t="s">
        <v>587</v>
      </c>
      <c r="F268" s="152" t="s">
        <v>268</v>
      </c>
      <c r="G268" s="153">
        <v>1339958</v>
      </c>
      <c r="H268" s="154" t="s">
        <v>588</v>
      </c>
      <c r="J268" s="144"/>
    </row>
    <row r="269" spans="1:10" ht="15" customHeight="1">
      <c r="A269" s="150">
        <f t="shared" si="8"/>
        <v>264</v>
      </c>
      <c r="B269" s="151">
        <v>22621</v>
      </c>
      <c r="C269" s="152" t="s">
        <v>575</v>
      </c>
      <c r="D269" s="152" t="str">
        <f t="shared" si="9"/>
        <v>INSTITUT ZA RAZVOJ I MEĐUNARODNE ODNOSE (22621)</v>
      </c>
      <c r="E269" s="152" t="s">
        <v>1290</v>
      </c>
      <c r="F269" s="152" t="s">
        <v>268</v>
      </c>
      <c r="G269" s="153">
        <v>3205177</v>
      </c>
      <c r="H269" s="154" t="s">
        <v>576</v>
      </c>
      <c r="J269" s="144"/>
    </row>
    <row r="270" spans="1:10" ht="15" customHeight="1">
      <c r="A270" s="150">
        <f t="shared" si="8"/>
        <v>265</v>
      </c>
      <c r="B270" s="151">
        <v>3068</v>
      </c>
      <c r="C270" s="152" t="s">
        <v>589</v>
      </c>
      <c r="D270" s="152" t="str">
        <f t="shared" si="9"/>
        <v>INSTITUT ZA TURIZAM (3068)</v>
      </c>
      <c r="E270" s="152" t="s">
        <v>590</v>
      </c>
      <c r="F270" s="152" t="s">
        <v>268</v>
      </c>
      <c r="G270" s="153">
        <v>3208001</v>
      </c>
      <c r="H270" s="154" t="s">
        <v>591</v>
      </c>
      <c r="J270" s="144"/>
    </row>
    <row r="271" spans="1:10" ht="15" customHeight="1">
      <c r="A271" s="150">
        <f t="shared" si="8"/>
        <v>266</v>
      </c>
      <c r="B271" s="151">
        <v>2991</v>
      </c>
      <c r="C271" s="152" t="s">
        <v>1292</v>
      </c>
      <c r="D271" s="152" t="str">
        <f t="shared" si="9"/>
        <v>POLJOPRIVREDNI INSTITUT OSIJEK (2991)</v>
      </c>
      <c r="E271" s="152" t="s">
        <v>1293</v>
      </c>
      <c r="F271" s="152" t="s">
        <v>271</v>
      </c>
      <c r="G271" s="153">
        <v>3058239</v>
      </c>
      <c r="H271" s="154" t="s">
        <v>1294</v>
      </c>
      <c r="J271" s="144"/>
    </row>
    <row r="272" spans="1:10" ht="15" customHeight="1">
      <c r="A272" s="150">
        <f t="shared" si="8"/>
        <v>267</v>
      </c>
      <c r="B272" s="151">
        <v>21070</v>
      </c>
      <c r="C272" s="152" t="s">
        <v>592</v>
      </c>
      <c r="D272" s="152" t="str">
        <f t="shared" si="9"/>
        <v>STAROSLAVENSKI INSTITUT (21070)</v>
      </c>
      <c r="E272" s="152" t="s">
        <v>593</v>
      </c>
      <c r="F272" s="152" t="s">
        <v>268</v>
      </c>
      <c r="G272" s="153">
        <v>1259563</v>
      </c>
      <c r="H272" s="154" t="s">
        <v>594</v>
      </c>
      <c r="J272" s="144"/>
    </row>
    <row r="273" spans="1:10" ht="15" customHeight="1">
      <c r="A273" s="150">
        <f t="shared" si="8"/>
        <v>268</v>
      </c>
      <c r="B273" s="151">
        <v>6179</v>
      </c>
      <c r="C273" s="152" t="s">
        <v>600</v>
      </c>
      <c r="D273" s="152" t="str">
        <f t="shared" si="9"/>
        <v>DRŽAVNI ZAVOD ZA INTELEKTUALNO VLASNIŠTVO (6179)</v>
      </c>
      <c r="E273" s="152" t="s">
        <v>601</v>
      </c>
      <c r="F273" s="152" t="s">
        <v>268</v>
      </c>
      <c r="G273" s="153">
        <v>3899772</v>
      </c>
      <c r="H273" s="154" t="s">
        <v>602</v>
      </c>
      <c r="J273" s="144"/>
    </row>
    <row r="274" spans="1:10" ht="15" customHeight="1">
      <c r="A274" s="150">
        <f t="shared" si="8"/>
        <v>269</v>
      </c>
      <c r="B274" s="151">
        <v>43335</v>
      </c>
      <c r="C274" s="152" t="s">
        <v>621</v>
      </c>
      <c r="D274" s="152" t="str">
        <f t="shared" si="9"/>
        <v>AGENCIJA ZA MOBILNOST I PROGRAME EUROPSKE UNIJE (43335)</v>
      </c>
      <c r="E274" s="161" t="s">
        <v>610</v>
      </c>
      <c r="F274" s="152" t="s">
        <v>268</v>
      </c>
      <c r="G274" s="160">
        <v>2298007</v>
      </c>
      <c r="H274" s="154" t="s">
        <v>622</v>
      </c>
      <c r="J274" s="144"/>
    </row>
    <row r="275" spans="1:10" ht="15" customHeight="1">
      <c r="A275" s="150">
        <f t="shared" si="8"/>
        <v>270</v>
      </c>
      <c r="B275" s="151">
        <v>23962</v>
      </c>
      <c r="C275" s="152" t="s">
        <v>614</v>
      </c>
      <c r="D275" s="152" t="str">
        <f t="shared" si="9"/>
        <v>AGENCIJA ZA ODGOJ I OBRAZOVANJE (23962)</v>
      </c>
      <c r="E275" s="152" t="s">
        <v>617</v>
      </c>
      <c r="F275" s="152" t="s">
        <v>268</v>
      </c>
      <c r="G275" s="153">
        <v>1778129</v>
      </c>
      <c r="H275" s="154" t="s">
        <v>615</v>
      </c>
      <c r="J275" s="144"/>
    </row>
    <row r="276" spans="1:10" ht="15" customHeight="1">
      <c r="A276" s="150">
        <f t="shared" si="8"/>
        <v>271</v>
      </c>
      <c r="B276" s="151">
        <v>46173</v>
      </c>
      <c r="C276" s="152" t="s">
        <v>623</v>
      </c>
      <c r="D276" s="152" t="str">
        <f t="shared" si="9"/>
        <v>AGENCIJA ZA STRUKOVNO OBRAZOVANJE I OBRAZOVANJE ODRASLIH (46173)</v>
      </c>
      <c r="E276" s="161" t="s">
        <v>1332</v>
      </c>
      <c r="F276" s="152" t="s">
        <v>268</v>
      </c>
      <c r="G276" s="160">
        <v>2650029</v>
      </c>
      <c r="H276" s="154" t="s">
        <v>624</v>
      </c>
      <c r="J276" s="144"/>
    </row>
    <row r="277" spans="1:10" ht="15" customHeight="1">
      <c r="A277" s="150">
        <f t="shared" si="8"/>
        <v>272</v>
      </c>
      <c r="B277" s="151">
        <v>38487</v>
      </c>
      <c r="C277" s="152" t="s">
        <v>616</v>
      </c>
      <c r="D277" s="152" t="str">
        <f t="shared" si="9"/>
        <v>AGENCIJA ZA ZNANOST I VISOKO OBRAZOVANJE (38487)</v>
      </c>
      <c r="E277" s="161" t="s">
        <v>617</v>
      </c>
      <c r="F277" s="152" t="s">
        <v>268</v>
      </c>
      <c r="G277" s="160">
        <v>1922548</v>
      </c>
      <c r="H277" s="154" t="s">
        <v>618</v>
      </c>
      <c r="J277" s="144"/>
    </row>
    <row r="278" spans="1:10" ht="15" customHeight="1">
      <c r="A278" s="150">
        <f t="shared" si="8"/>
        <v>273</v>
      </c>
      <c r="B278" s="151">
        <v>21852</v>
      </c>
      <c r="C278" s="152" t="s">
        <v>606</v>
      </c>
      <c r="D278" s="152" t="str">
        <f t="shared" si="9"/>
        <v>HRVATSKA AKADEMSKA I ISTRAŽIVAČKA MREŽA - CARNET (21852)</v>
      </c>
      <c r="E278" s="161" t="s">
        <v>607</v>
      </c>
      <c r="F278" s="152" t="s">
        <v>268</v>
      </c>
      <c r="G278" s="160">
        <v>1147820</v>
      </c>
      <c r="H278" s="154" t="s">
        <v>608</v>
      </c>
      <c r="J278" s="144"/>
    </row>
    <row r="279" spans="1:10" ht="15" customHeight="1">
      <c r="A279" s="150">
        <f t="shared" si="8"/>
        <v>274</v>
      </c>
      <c r="B279" s="151">
        <v>52209</v>
      </c>
      <c r="C279" s="152" t="s">
        <v>2336</v>
      </c>
      <c r="D279" s="152" t="str">
        <f t="shared" si="9"/>
        <v>HRVATSKA ZAKLADA ZA ZNANOST (52209)</v>
      </c>
      <c r="E279" s="161" t="s">
        <v>2337</v>
      </c>
      <c r="F279" s="152" t="s">
        <v>268</v>
      </c>
      <c r="G279" s="160">
        <v>1626841</v>
      </c>
      <c r="H279" s="154">
        <v>88776522763</v>
      </c>
      <c r="J279" s="144"/>
    </row>
    <row r="280" spans="1:10" ht="15" customHeight="1">
      <c r="A280" s="150">
        <f t="shared" si="8"/>
        <v>275</v>
      </c>
      <c r="B280" s="151">
        <v>21869</v>
      </c>
      <c r="C280" s="152" t="s">
        <v>609</v>
      </c>
      <c r="D280" s="152" t="str">
        <f t="shared" si="9"/>
        <v>LEKSIKOGRAFSKI ZAVOD MIROSLAV KRLEŽA (21869)</v>
      </c>
      <c r="E280" s="161" t="s">
        <v>610</v>
      </c>
      <c r="F280" s="152" t="s">
        <v>268</v>
      </c>
      <c r="G280" s="160">
        <v>3211622</v>
      </c>
      <c r="H280" s="154" t="s">
        <v>611</v>
      </c>
      <c r="J280" s="144"/>
    </row>
    <row r="281" spans="1:10" ht="15" customHeight="1">
      <c r="A281" s="150">
        <f t="shared" si="8"/>
        <v>276</v>
      </c>
      <c r="B281" s="151">
        <v>21836</v>
      </c>
      <c r="C281" s="152" t="s">
        <v>603</v>
      </c>
      <c r="D281" s="152" t="str">
        <f t="shared" si="9"/>
        <v>NACIONALNA I SVEUČILIŠNA KNJIŽNICA U ZAGREBU (21836)</v>
      </c>
      <c r="E281" s="161" t="s">
        <v>2816</v>
      </c>
      <c r="F281" s="152" t="s">
        <v>268</v>
      </c>
      <c r="G281" s="160">
        <v>3205363</v>
      </c>
      <c r="H281" s="154" t="s">
        <v>605</v>
      </c>
      <c r="J281" s="144"/>
    </row>
    <row r="282" spans="1:10" ht="15" customHeight="1">
      <c r="A282" s="150">
        <f t="shared" si="8"/>
        <v>277</v>
      </c>
      <c r="B282" s="151">
        <v>40883</v>
      </c>
      <c r="C282" s="152" t="s">
        <v>619</v>
      </c>
      <c r="D282" s="152" t="str">
        <f t="shared" si="9"/>
        <v>NACIONALNI CENTAR ZA VANJSKO VREDNOVANJE OBRAZOVANJA (40883)</v>
      </c>
      <c r="E282" s="161" t="s">
        <v>1333</v>
      </c>
      <c r="F282" s="152" t="s">
        <v>1334</v>
      </c>
      <c r="G282" s="160">
        <v>1943430</v>
      </c>
      <c r="H282" s="154" t="s">
        <v>620</v>
      </c>
      <c r="J282" s="144"/>
    </row>
    <row r="283" spans="1:10" ht="15" customHeight="1">
      <c r="A283" s="150">
        <f t="shared" si="8"/>
        <v>278</v>
      </c>
      <c r="B283" s="151">
        <v>23665</v>
      </c>
      <c r="C283" s="152" t="s">
        <v>612</v>
      </c>
      <c r="D283" s="152" t="str">
        <f t="shared" si="9"/>
        <v>SVEUČILIŠTE U ZAGREBU - SVEUČILIŠNI RAČUNSKI CENTAR - SRCE (23665)</v>
      </c>
      <c r="E283" s="161" t="s">
        <v>607</v>
      </c>
      <c r="F283" s="152" t="s">
        <v>268</v>
      </c>
      <c r="G283" s="153">
        <v>3283020</v>
      </c>
      <c r="H283" s="154" t="s">
        <v>613</v>
      </c>
      <c r="J283" s="144"/>
    </row>
    <row r="284" spans="1:10" s="144" customFormat="1" ht="15" customHeight="1">
      <c r="A284" s="139">
        <f t="shared" si="8"/>
        <v>279</v>
      </c>
      <c r="B284" s="146">
        <v>47096</v>
      </c>
      <c r="C284" s="147" t="s">
        <v>2817</v>
      </c>
      <c r="D284" s="152" t="str">
        <f t="shared" si="9"/>
        <v>MINISTARSTVO RADA, MIROVINSKOG SUSTAVA, OBITELJI I SOCIJALNE POLITIKE (47096)</v>
      </c>
      <c r="E284" s="147" t="s">
        <v>601</v>
      </c>
      <c r="F284" s="147" t="s">
        <v>268</v>
      </c>
      <c r="G284" s="148">
        <v>2830949</v>
      </c>
      <c r="H284" s="149" t="s">
        <v>2818</v>
      </c>
    </row>
    <row r="285" spans="1:10" s="144" customFormat="1" ht="15" customHeight="1">
      <c r="A285" s="150">
        <f t="shared" si="8"/>
        <v>280</v>
      </c>
      <c r="B285" s="151">
        <v>25843</v>
      </c>
      <c r="C285" s="152" t="s">
        <v>2819</v>
      </c>
      <c r="D285" s="152" t="str">
        <f t="shared" si="9"/>
        <v>HRVATSKI ZAVOD ZA ZAPOŠLJAVANJE* (25843)</v>
      </c>
      <c r="E285" s="152" t="s">
        <v>2820</v>
      </c>
      <c r="F285" s="152" t="s">
        <v>268</v>
      </c>
      <c r="G285" s="153">
        <v>1369741</v>
      </c>
      <c r="H285" s="154" t="s">
        <v>2821</v>
      </c>
    </row>
    <row r="286" spans="1:10" ht="24">
      <c r="A286" s="150">
        <f t="shared" si="8"/>
        <v>281</v>
      </c>
      <c r="B286" s="151">
        <v>48242</v>
      </c>
      <c r="C286" s="152" t="s">
        <v>2822</v>
      </c>
      <c r="D286" s="152" t="str">
        <f t="shared" si="9"/>
        <v>ZAVOD ZA VJEŠTAČENJE, PROFESIONALNU REHABILITACIJU I ZAPOŠLJAVANJE OSOBA S INVALIDITETOM (48242)</v>
      </c>
      <c r="E286" s="152" t="s">
        <v>2823</v>
      </c>
      <c r="F286" s="152" t="s">
        <v>268</v>
      </c>
      <c r="G286" s="153">
        <v>4166159</v>
      </c>
      <c r="H286" s="154" t="s">
        <v>2824</v>
      </c>
      <c r="J286" s="144"/>
    </row>
    <row r="287" spans="1:10" ht="15" customHeight="1">
      <c r="A287" s="150">
        <f t="shared" si="8"/>
        <v>282</v>
      </c>
      <c r="B287" s="151">
        <v>24168</v>
      </c>
      <c r="C287" s="152" t="s">
        <v>2825</v>
      </c>
      <c r="D287" s="152" t="str">
        <f t="shared" si="9"/>
        <v>SREDIŠNJI REGISTAR OSIGURANIKA (24168)</v>
      </c>
      <c r="E287" s="152" t="s">
        <v>2826</v>
      </c>
      <c r="F287" s="152" t="s">
        <v>268</v>
      </c>
      <c r="G287" s="153">
        <v>1469819</v>
      </c>
      <c r="H287" s="149" t="s">
        <v>2827</v>
      </c>
      <c r="J287" s="144"/>
    </row>
    <row r="288" spans="1:10" ht="15" customHeight="1">
      <c r="A288" s="150">
        <f t="shared" si="8"/>
        <v>283</v>
      </c>
      <c r="B288" s="151">
        <v>44508</v>
      </c>
      <c r="C288" s="152" t="s">
        <v>2828</v>
      </c>
      <c r="D288" s="152" t="str">
        <f t="shared" si="9"/>
        <v>AGENCIJA ZA OSIGURANJE RADNIČKIH TRAŽBINA (44508)</v>
      </c>
      <c r="E288" s="152" t="s">
        <v>2829</v>
      </c>
      <c r="F288" s="152" t="s">
        <v>268</v>
      </c>
      <c r="G288" s="153">
        <v>2456257</v>
      </c>
      <c r="H288" s="154" t="s">
        <v>2830</v>
      </c>
      <c r="J288" s="144"/>
    </row>
    <row r="289" spans="1:10" ht="15" customHeight="1">
      <c r="A289" s="150">
        <f t="shared" si="8"/>
        <v>284</v>
      </c>
      <c r="B289" s="151">
        <v>33634</v>
      </c>
      <c r="C289" s="169" t="s">
        <v>2831</v>
      </c>
      <c r="D289" s="152" t="str">
        <f t="shared" si="9"/>
        <v>CENTAR ZA PROFESIONALNU REHABILITACIJU OSIJEK (33634)</v>
      </c>
      <c r="E289" s="169" t="s">
        <v>2832</v>
      </c>
      <c r="F289" s="169" t="s">
        <v>271</v>
      </c>
      <c r="G289" s="164" t="s">
        <v>2833</v>
      </c>
      <c r="H289" s="170">
        <v>57200304958</v>
      </c>
      <c r="J289" s="144"/>
    </row>
    <row r="290" spans="1:10" ht="15" customHeight="1">
      <c r="A290" s="150">
        <f t="shared" si="8"/>
        <v>285</v>
      </c>
      <c r="B290" s="151">
        <v>49059</v>
      </c>
      <c r="C290" s="169" t="s">
        <v>2834</v>
      </c>
      <c r="D290" s="152" t="str">
        <f t="shared" si="9"/>
        <v>CENTAR ZA PROFESIONALNU REHABILITACIJU RIJEKA (49059)</v>
      </c>
      <c r="E290" s="169" t="s">
        <v>2835</v>
      </c>
      <c r="F290" s="169" t="s">
        <v>313</v>
      </c>
      <c r="G290" s="171" t="s">
        <v>2836</v>
      </c>
      <c r="H290" s="170">
        <v>99737296287</v>
      </c>
      <c r="J290" s="144"/>
    </row>
    <row r="291" spans="1:10" ht="15" customHeight="1">
      <c r="A291" s="150">
        <f t="shared" si="8"/>
        <v>286</v>
      </c>
      <c r="B291" s="151">
        <v>49729</v>
      </c>
      <c r="C291" s="169" t="s">
        <v>2837</v>
      </c>
      <c r="D291" s="152" t="str">
        <f t="shared" si="9"/>
        <v>CENTAR ZA PROFESIONALNU REHABILITACIJU SPLIT (49729)</v>
      </c>
      <c r="E291" s="169" t="s">
        <v>2838</v>
      </c>
      <c r="F291" s="169" t="s">
        <v>353</v>
      </c>
      <c r="G291" s="164" t="s">
        <v>2839</v>
      </c>
      <c r="H291" s="170">
        <v>60142045282</v>
      </c>
      <c r="J291" s="144"/>
    </row>
    <row r="292" spans="1:10" ht="15" customHeight="1">
      <c r="A292" s="150">
        <f t="shared" si="8"/>
        <v>287</v>
      </c>
      <c r="B292" s="151">
        <v>48865</v>
      </c>
      <c r="C292" s="169" t="s">
        <v>2840</v>
      </c>
      <c r="D292" s="152" t="str">
        <f t="shared" si="9"/>
        <v>CENTAR ZA PROFESIONALNU REHABILITACIJU ZAGREB (48865)</v>
      </c>
      <c r="E292" s="169" t="s">
        <v>2841</v>
      </c>
      <c r="F292" s="169" t="s">
        <v>268</v>
      </c>
      <c r="G292" s="164" t="s">
        <v>2842</v>
      </c>
      <c r="H292" s="170">
        <v>69410598395</v>
      </c>
      <c r="J292" s="144"/>
    </row>
    <row r="293" spans="1:10" ht="15" customHeight="1">
      <c r="A293" s="150">
        <f t="shared" si="8"/>
        <v>288</v>
      </c>
      <c r="B293" s="151">
        <v>7333</v>
      </c>
      <c r="C293" s="152" t="s">
        <v>2843</v>
      </c>
      <c r="D293" s="152" t="str">
        <f t="shared" si="9"/>
        <v>CENTAR RUDOLF STEINER DARUVAR (7333)</v>
      </c>
      <c r="E293" s="152" t="s">
        <v>2844</v>
      </c>
      <c r="F293" s="152" t="s">
        <v>2845</v>
      </c>
      <c r="G293" s="153">
        <v>3099598</v>
      </c>
      <c r="H293" s="154" t="s">
        <v>2846</v>
      </c>
      <c r="J293" s="144"/>
    </row>
    <row r="294" spans="1:10" ht="15" customHeight="1">
      <c r="A294" s="150">
        <f t="shared" si="8"/>
        <v>289</v>
      </c>
      <c r="B294" s="151">
        <v>7472</v>
      </c>
      <c r="C294" s="152" t="s">
        <v>2847</v>
      </c>
      <c r="D294" s="152" t="str">
        <f t="shared" si="9"/>
        <v>CENTAR ZA ODGOJ I OBRAZOVANJE DUBRAVA  (7472)</v>
      </c>
      <c r="E294" s="152" t="s">
        <v>2848</v>
      </c>
      <c r="F294" s="152" t="s">
        <v>268</v>
      </c>
      <c r="G294" s="153">
        <v>3217191</v>
      </c>
      <c r="H294" s="154" t="s">
        <v>2849</v>
      </c>
      <c r="J294" s="144"/>
    </row>
    <row r="295" spans="1:10" ht="15" customHeight="1">
      <c r="A295" s="150">
        <f t="shared" si="8"/>
        <v>290</v>
      </c>
      <c r="B295" s="151">
        <v>7405</v>
      </c>
      <c r="C295" s="152" t="s">
        <v>2850</v>
      </c>
      <c r="D295" s="152" t="str">
        <f t="shared" si="9"/>
        <v>CENTAR ZA ODGOJ I OBRAZOVANJE JURAJ BONAČI (7405)</v>
      </c>
      <c r="E295" s="152" t="s">
        <v>2851</v>
      </c>
      <c r="F295" s="152" t="s">
        <v>353</v>
      </c>
      <c r="G295" s="153">
        <v>3133737</v>
      </c>
      <c r="H295" s="154" t="s">
        <v>2852</v>
      </c>
      <c r="J295" s="144"/>
    </row>
    <row r="296" spans="1:10" ht="15" customHeight="1">
      <c r="A296" s="150">
        <f t="shared" si="8"/>
        <v>291</v>
      </c>
      <c r="B296" s="151">
        <v>7456</v>
      </c>
      <c r="C296" s="152" t="s">
        <v>2853</v>
      </c>
      <c r="D296" s="152" t="str">
        <f t="shared" si="9"/>
        <v>CENTAR ZA ODGOJ I OBRAZOVANJE LUG (7456)</v>
      </c>
      <c r="E296" s="152" t="s">
        <v>2854</v>
      </c>
      <c r="F296" s="152" t="s">
        <v>2855</v>
      </c>
      <c r="G296" s="153">
        <v>3102947</v>
      </c>
      <c r="H296" s="154" t="s">
        <v>2856</v>
      </c>
      <c r="J296" s="144"/>
    </row>
    <row r="297" spans="1:10" ht="15" customHeight="1">
      <c r="A297" s="150">
        <f t="shared" si="8"/>
        <v>292</v>
      </c>
      <c r="B297" s="151">
        <v>7392</v>
      </c>
      <c r="C297" s="152" t="s">
        <v>2857</v>
      </c>
      <c r="D297" s="152" t="str">
        <f t="shared" si="9"/>
        <v>CENTAR ZA ODGOJ I OBRAZOVANJE SLAVA RAŠKAJ SPLIT  (7392)</v>
      </c>
      <c r="E297" s="152" t="s">
        <v>2858</v>
      </c>
      <c r="F297" s="152" t="s">
        <v>353</v>
      </c>
      <c r="G297" s="153">
        <v>3120104</v>
      </c>
      <c r="H297" s="154" t="s">
        <v>2859</v>
      </c>
      <c r="J297" s="144"/>
    </row>
    <row r="298" spans="1:10" ht="15" customHeight="1">
      <c r="A298" s="150">
        <f t="shared" si="8"/>
        <v>293</v>
      </c>
      <c r="B298" s="151">
        <v>7489</v>
      </c>
      <c r="C298" s="152" t="s">
        <v>2860</v>
      </c>
      <c r="D298" s="152" t="str">
        <f t="shared" si="9"/>
        <v>CENTAR ZA ODGOJ I OBRAZOVANJE SLAVA RAŠKAJ ZAGREB (7489)</v>
      </c>
      <c r="E298" s="152" t="s">
        <v>2861</v>
      </c>
      <c r="F298" s="152" t="s">
        <v>268</v>
      </c>
      <c r="G298" s="153">
        <v>3205835</v>
      </c>
      <c r="H298" s="154" t="s">
        <v>2862</v>
      </c>
      <c r="J298" s="144"/>
    </row>
    <row r="299" spans="1:10" ht="15" customHeight="1">
      <c r="A299" s="150">
        <f t="shared" si="8"/>
        <v>294</v>
      </c>
      <c r="B299" s="151">
        <v>7421</v>
      </c>
      <c r="C299" s="152" t="s">
        <v>2863</v>
      </c>
      <c r="D299" s="152" t="str">
        <f t="shared" si="9"/>
        <v>CENTAR ZA ODGOJ I OBRAZOVANJE ŠUBIĆEVAC (7421)</v>
      </c>
      <c r="E299" s="152" t="s">
        <v>2864</v>
      </c>
      <c r="F299" s="152" t="s">
        <v>517</v>
      </c>
      <c r="G299" s="153">
        <v>3019683</v>
      </c>
      <c r="H299" s="154" t="s">
        <v>2865</v>
      </c>
      <c r="J299" s="144"/>
    </row>
    <row r="300" spans="1:10" ht="15" customHeight="1">
      <c r="A300" s="150">
        <f t="shared" si="8"/>
        <v>295</v>
      </c>
      <c r="B300" s="151">
        <v>7528</v>
      </c>
      <c r="C300" s="152" t="s">
        <v>2866</v>
      </c>
      <c r="D300" s="152" t="str">
        <f t="shared" si="9"/>
        <v>CENTAR ZA ODGOJ I OBRAZOVANJE TUŠKANAC (7528)</v>
      </c>
      <c r="E300" s="152" t="s">
        <v>2867</v>
      </c>
      <c r="F300" s="152" t="s">
        <v>268</v>
      </c>
      <c r="G300" s="153">
        <v>3205827</v>
      </c>
      <c r="H300" s="154" t="s">
        <v>2868</v>
      </c>
      <c r="J300" s="144"/>
    </row>
    <row r="301" spans="1:10" ht="15" customHeight="1">
      <c r="A301" s="150">
        <f t="shared" si="8"/>
        <v>296</v>
      </c>
      <c r="B301" s="151">
        <v>7501</v>
      </c>
      <c r="C301" s="152" t="s">
        <v>2869</v>
      </c>
      <c r="D301" s="152" t="str">
        <f t="shared" si="9"/>
        <v>CENTAR ZA ODGOJ I OBRAZOVANJE VELIKA GORICA  (7501)</v>
      </c>
      <c r="E301" s="152" t="s">
        <v>2870</v>
      </c>
      <c r="F301" s="152" t="s">
        <v>2390</v>
      </c>
      <c r="G301" s="153">
        <v>3216284</v>
      </c>
      <c r="H301" s="154" t="s">
        <v>2871</v>
      </c>
      <c r="J301" s="144"/>
    </row>
    <row r="302" spans="1:10" ht="15" customHeight="1">
      <c r="A302" s="150">
        <f t="shared" si="8"/>
        <v>297</v>
      </c>
      <c r="B302" s="151">
        <v>7497</v>
      </c>
      <c r="C302" s="152" t="s">
        <v>2872</v>
      </c>
      <c r="D302" s="152" t="str">
        <f t="shared" si="9"/>
        <v>CENTAR ZA ODGOJ I OBRAZOVANJE VINKO BEK (7497)</v>
      </c>
      <c r="E302" s="152" t="s">
        <v>2873</v>
      </c>
      <c r="F302" s="152" t="s">
        <v>268</v>
      </c>
      <c r="G302" s="153">
        <v>3205819</v>
      </c>
      <c r="H302" s="154" t="s">
        <v>2874</v>
      </c>
      <c r="J302" s="144"/>
    </row>
    <row r="303" spans="1:10" ht="15" customHeight="1">
      <c r="A303" s="150">
        <f t="shared" si="8"/>
        <v>298</v>
      </c>
      <c r="B303" s="151">
        <v>7536</v>
      </c>
      <c r="C303" s="152" t="s">
        <v>2875</v>
      </c>
      <c r="D303" s="152" t="str">
        <f t="shared" si="9"/>
        <v>CENTAR ZA ODGOJ I OBRAZOVANJE ZAJEZDA (7536)</v>
      </c>
      <c r="E303" s="152" t="s">
        <v>2876</v>
      </c>
      <c r="F303" s="152" t="s">
        <v>2877</v>
      </c>
      <c r="G303" s="153">
        <v>3126862</v>
      </c>
      <c r="H303" s="154" t="s">
        <v>2878</v>
      </c>
      <c r="J303" s="144"/>
    </row>
    <row r="304" spans="1:10" ht="15" customHeight="1">
      <c r="A304" s="150">
        <f t="shared" si="8"/>
        <v>299</v>
      </c>
      <c r="B304" s="151">
        <v>48402</v>
      </c>
      <c r="C304" s="152" t="s">
        <v>2879</v>
      </c>
      <c r="D304" s="152" t="str">
        <f t="shared" si="9"/>
        <v>CENTAR ZA POSEBNO SKRBNIŠTVO (48402)</v>
      </c>
      <c r="E304" s="152" t="s">
        <v>2880</v>
      </c>
      <c r="F304" s="152" t="s">
        <v>268</v>
      </c>
      <c r="G304" s="153">
        <v>4250257</v>
      </c>
      <c r="H304" s="154" t="s">
        <v>2881</v>
      </c>
      <c r="J304" s="144"/>
    </row>
    <row r="305" spans="1:10" ht="15" customHeight="1">
      <c r="A305" s="150">
        <f t="shared" si="8"/>
        <v>300</v>
      </c>
      <c r="B305" s="151">
        <v>7163</v>
      </c>
      <c r="C305" s="152" t="s">
        <v>2882</v>
      </c>
      <c r="D305" s="152" t="str">
        <f t="shared" si="9"/>
        <v>CENTAR ZA PRUŽANJE USLUGA U ZAJEDNICI IZVOR, SELCE (7163)</v>
      </c>
      <c r="E305" s="152" t="s">
        <v>2883</v>
      </c>
      <c r="F305" s="152" t="s">
        <v>2884</v>
      </c>
      <c r="G305" s="153">
        <v>3148637</v>
      </c>
      <c r="H305" s="154" t="s">
        <v>2885</v>
      </c>
      <c r="J305" s="144"/>
    </row>
    <row r="306" spans="1:10" ht="15" customHeight="1">
      <c r="A306" s="150">
        <f t="shared" si="8"/>
        <v>301</v>
      </c>
      <c r="B306" s="151">
        <v>7147</v>
      </c>
      <c r="C306" s="152" t="s">
        <v>2886</v>
      </c>
      <c r="D306" s="152" t="str">
        <f t="shared" si="9"/>
        <v>CENTAR ZA PRUŽANJE USLUGA U ZAJEDNICI KLASJE OSIJEK (7147)</v>
      </c>
      <c r="E306" s="152" t="s">
        <v>2887</v>
      </c>
      <c r="F306" s="152" t="s">
        <v>271</v>
      </c>
      <c r="G306" s="153">
        <v>3014410</v>
      </c>
      <c r="H306" s="154" t="s">
        <v>2888</v>
      </c>
      <c r="J306" s="144"/>
    </row>
    <row r="307" spans="1:10" ht="15" customHeight="1">
      <c r="A307" s="150">
        <f t="shared" si="8"/>
        <v>302</v>
      </c>
      <c r="B307" s="151">
        <v>7180</v>
      </c>
      <c r="C307" s="152" t="s">
        <v>2889</v>
      </c>
      <c r="D307" s="152" t="str">
        <f t="shared" si="9"/>
        <v>CENTAR ZA PRUŽANJE USLUGA U ZAJEDNICI KUĆA SRETNIH CIGLICA, SLAVONSKI BROD (7180)</v>
      </c>
      <c r="E307" s="162" t="s">
        <v>2890</v>
      </c>
      <c r="F307" s="162" t="s">
        <v>1328</v>
      </c>
      <c r="G307" s="153">
        <v>3071332</v>
      </c>
      <c r="H307" s="154" t="s">
        <v>2891</v>
      </c>
      <c r="J307" s="144"/>
    </row>
    <row r="308" spans="1:10" ht="15" customHeight="1">
      <c r="A308" s="150">
        <f t="shared" si="8"/>
        <v>303</v>
      </c>
      <c r="B308" s="151">
        <v>7114</v>
      </c>
      <c r="C308" s="152" t="s">
        <v>2892</v>
      </c>
      <c r="D308" s="152" t="str">
        <f t="shared" si="9"/>
        <v>CENTAR ZA PRUŽANJE USLUGA U ZAJEDNICI LIPIK (7114)</v>
      </c>
      <c r="E308" s="152" t="s">
        <v>2893</v>
      </c>
      <c r="F308" s="152" t="s">
        <v>2894</v>
      </c>
      <c r="G308" s="153">
        <v>3084981</v>
      </c>
      <c r="H308" s="154" t="s">
        <v>2895</v>
      </c>
      <c r="J308" s="144"/>
    </row>
    <row r="309" spans="1:10" ht="15" customHeight="1">
      <c r="A309" s="150">
        <f t="shared" si="8"/>
        <v>304</v>
      </c>
      <c r="B309" s="151">
        <v>52305</v>
      </c>
      <c r="C309" s="152" t="s">
        <v>2896</v>
      </c>
      <c r="D309" s="152" t="str">
        <f t="shared" si="9"/>
        <v>CENTAR ZA PRUŽANJE USLUGA U ZAJEDNICI MOCIRE (52305)</v>
      </c>
      <c r="E309" s="152" t="s">
        <v>2897</v>
      </c>
      <c r="F309" s="152" t="s">
        <v>309</v>
      </c>
      <c r="G309" s="153">
        <v>5343020</v>
      </c>
      <c r="H309" s="154" t="s">
        <v>2898</v>
      </c>
      <c r="J309" s="144"/>
    </row>
    <row r="310" spans="1:10" ht="15" customHeight="1">
      <c r="A310" s="150">
        <f t="shared" si="8"/>
        <v>305</v>
      </c>
      <c r="B310" s="151">
        <v>7761</v>
      </c>
      <c r="C310" s="152" t="s">
        <v>2899</v>
      </c>
      <c r="D310" s="152" t="str">
        <f t="shared" si="9"/>
        <v>CENTAR ZA PRUŽANJE USLUGA U ZAJEDNICI OSIJEK - JA KAO I TI (7761)</v>
      </c>
      <c r="E310" s="152" t="s">
        <v>2900</v>
      </c>
      <c r="F310" s="152" t="s">
        <v>271</v>
      </c>
      <c r="G310" s="153">
        <v>3014452</v>
      </c>
      <c r="H310" s="154" t="s">
        <v>2901</v>
      </c>
      <c r="J310" s="144"/>
    </row>
    <row r="311" spans="1:10" ht="15" customHeight="1">
      <c r="A311" s="150">
        <f t="shared" si="8"/>
        <v>306</v>
      </c>
      <c r="B311" s="151">
        <v>7350</v>
      </c>
      <c r="C311" s="152" t="s">
        <v>2902</v>
      </c>
      <c r="D311" s="152" t="str">
        <f t="shared" si="9"/>
        <v>CENTAR ZA PRUŽANJE USLUGA U ZAJEDNICI OZALJ (7350)</v>
      </c>
      <c r="E311" s="152" t="s">
        <v>2903</v>
      </c>
      <c r="F311" s="152" t="s">
        <v>2904</v>
      </c>
      <c r="G311" s="153">
        <v>3187381</v>
      </c>
      <c r="H311" s="154" t="s">
        <v>2905</v>
      </c>
      <c r="J311" s="144"/>
    </row>
    <row r="312" spans="1:10" ht="15" customHeight="1">
      <c r="A312" s="150">
        <f t="shared" si="8"/>
        <v>307</v>
      </c>
      <c r="B312" s="151">
        <v>7309</v>
      </c>
      <c r="C312" s="152" t="s">
        <v>2906</v>
      </c>
      <c r="D312" s="152" t="str">
        <f t="shared" si="9"/>
        <v>CENTAR ZA PRUŽANJE USLUGA U ZAJEDNICI SPLIT (7309)</v>
      </c>
      <c r="E312" s="152" t="s">
        <v>2907</v>
      </c>
      <c r="F312" s="152" t="s">
        <v>353</v>
      </c>
      <c r="G312" s="153">
        <v>3133745</v>
      </c>
      <c r="H312" s="154" t="s">
        <v>2908</v>
      </c>
      <c r="J312" s="144"/>
    </row>
    <row r="313" spans="1:10" ht="15" customHeight="1">
      <c r="A313" s="150">
        <f t="shared" si="8"/>
        <v>308</v>
      </c>
      <c r="B313" s="151">
        <v>7106</v>
      </c>
      <c r="C313" s="152" t="s">
        <v>2909</v>
      </c>
      <c r="D313" s="152" t="str">
        <f t="shared" si="9"/>
        <v>CENTAR ZA PRUŽANJE USLUGA U ZAJEDNICI SVITANJE (7106)</v>
      </c>
      <c r="E313" s="152" t="s">
        <v>2910</v>
      </c>
      <c r="F313" s="152" t="s">
        <v>302</v>
      </c>
      <c r="G313" s="153">
        <v>3009971</v>
      </c>
      <c r="H313" s="154" t="s">
        <v>2911</v>
      </c>
      <c r="J313" s="144"/>
    </row>
    <row r="314" spans="1:10" ht="15" customHeight="1">
      <c r="A314" s="150">
        <f t="shared" si="8"/>
        <v>309</v>
      </c>
      <c r="B314" s="151">
        <v>7091</v>
      </c>
      <c r="C314" s="152" t="s">
        <v>2912</v>
      </c>
      <c r="D314" s="152" t="str">
        <f t="shared" si="9"/>
        <v>CENTAR ZA PRUŽANJE USLUGA U ZAJEDNICI VLADIMIR NAZOR (7091)</v>
      </c>
      <c r="E314" s="152" t="s">
        <v>2913</v>
      </c>
      <c r="F314" s="152" t="s">
        <v>506</v>
      </c>
      <c r="G314" s="153">
        <v>3123464</v>
      </c>
      <c r="H314" s="154" t="s">
        <v>2914</v>
      </c>
      <c r="J314" s="144"/>
    </row>
    <row r="315" spans="1:10" ht="15" customHeight="1">
      <c r="A315" s="150">
        <f t="shared" si="8"/>
        <v>310</v>
      </c>
      <c r="B315" s="151">
        <v>21801</v>
      </c>
      <c r="C315" s="152" t="s">
        <v>2915</v>
      </c>
      <c r="D315" s="152" t="str">
        <f t="shared" si="9"/>
        <v>CENTAR ZA REHABILITACIJU FRA ANTE SEKELEZ (21801)</v>
      </c>
      <c r="E315" s="152" t="s">
        <v>2916</v>
      </c>
      <c r="F315" s="152" t="s">
        <v>2917</v>
      </c>
      <c r="G315" s="153">
        <v>1284797</v>
      </c>
      <c r="H315" s="154" t="s">
        <v>2918</v>
      </c>
      <c r="J315" s="144"/>
    </row>
    <row r="316" spans="1:10" ht="15" customHeight="1">
      <c r="A316" s="150">
        <f t="shared" si="8"/>
        <v>311</v>
      </c>
      <c r="B316" s="151">
        <v>21797</v>
      </c>
      <c r="C316" s="152" t="s">
        <v>2919</v>
      </c>
      <c r="D316" s="152" t="str">
        <f t="shared" si="9"/>
        <v>CENTAR ZA REHABILITACIJU JOSIPOVAC (21797)</v>
      </c>
      <c r="E316" s="152" t="s">
        <v>2920</v>
      </c>
      <c r="F316" s="152" t="s">
        <v>2921</v>
      </c>
      <c r="G316" s="153">
        <v>1151703</v>
      </c>
      <c r="H316" s="154" t="s">
        <v>2922</v>
      </c>
      <c r="J316" s="144"/>
    </row>
    <row r="317" spans="1:10" ht="24">
      <c r="A317" s="150">
        <f t="shared" ref="A317:A380" si="10">+A316+1</f>
        <v>312</v>
      </c>
      <c r="B317" s="151">
        <v>45986</v>
      </c>
      <c r="C317" s="152" t="s">
        <v>2923</v>
      </c>
      <c r="D317" s="152" t="str">
        <f t="shared" si="9"/>
        <v>CENTAR ZA REHABILITACIJU KOMAREVO (45986)</v>
      </c>
      <c r="E317" s="152" t="s">
        <v>2924</v>
      </c>
      <c r="F317" s="152" t="s">
        <v>2925</v>
      </c>
      <c r="G317" s="153">
        <v>2506327</v>
      </c>
      <c r="H317" s="154" t="s">
        <v>2926</v>
      </c>
      <c r="J317" s="144"/>
    </row>
    <row r="318" spans="1:10" ht="15" customHeight="1">
      <c r="A318" s="150">
        <f t="shared" si="10"/>
        <v>313</v>
      </c>
      <c r="B318" s="151">
        <v>26555</v>
      </c>
      <c r="C318" s="152" t="s">
        <v>2927</v>
      </c>
      <c r="D318" s="152" t="str">
        <f t="shared" si="9"/>
        <v>CENTAR ZA REHABILITACIJU MALA TEREZIJA (26555)</v>
      </c>
      <c r="E318" s="152" t="s">
        <v>2928</v>
      </c>
      <c r="F318" s="152" t="s">
        <v>2929</v>
      </c>
      <c r="G318" s="153">
        <v>1738925</v>
      </c>
      <c r="H318" s="154" t="s">
        <v>2930</v>
      </c>
      <c r="J318" s="144"/>
    </row>
    <row r="319" spans="1:10" ht="15" customHeight="1">
      <c r="A319" s="150">
        <f t="shared" si="10"/>
        <v>314</v>
      </c>
      <c r="B319" s="151">
        <v>21810</v>
      </c>
      <c r="C319" s="152" t="s">
        <v>2931</v>
      </c>
      <c r="D319" s="152" t="str">
        <f t="shared" si="9"/>
        <v>CENTAR ZA REHABILITACIJU MIR (21810)</v>
      </c>
      <c r="E319" s="152" t="s">
        <v>2932</v>
      </c>
      <c r="F319" s="152" t="s">
        <v>2933</v>
      </c>
      <c r="G319" s="153">
        <v>1284789</v>
      </c>
      <c r="H319" s="154" t="s">
        <v>2934</v>
      </c>
      <c r="J319" s="144"/>
    </row>
    <row r="320" spans="1:10" ht="15" customHeight="1">
      <c r="A320" s="150">
        <f t="shared" si="10"/>
        <v>315</v>
      </c>
      <c r="B320" s="151">
        <v>7430</v>
      </c>
      <c r="C320" s="152" t="s">
        <v>2935</v>
      </c>
      <c r="D320" s="152" t="str">
        <f t="shared" si="9"/>
        <v>CENTAR ZA REHABILITACIJU PULA  (7430)</v>
      </c>
      <c r="E320" s="152" t="s">
        <v>2936</v>
      </c>
      <c r="F320" s="152" t="s">
        <v>299</v>
      </c>
      <c r="G320" s="153">
        <v>3549496</v>
      </c>
      <c r="H320" s="154" t="s">
        <v>2937</v>
      </c>
      <c r="J320" s="144"/>
    </row>
    <row r="321" spans="1:10" ht="15" customHeight="1">
      <c r="A321" s="150">
        <f t="shared" si="10"/>
        <v>316</v>
      </c>
      <c r="B321" s="151">
        <v>7384</v>
      </c>
      <c r="C321" s="152" t="s">
        <v>2938</v>
      </c>
      <c r="D321" s="152" t="str">
        <f t="shared" si="9"/>
        <v>CENTAR ZA REHABILITACIJU RIJEKA (7384)</v>
      </c>
      <c r="E321" s="152" t="s">
        <v>2939</v>
      </c>
      <c r="F321" s="152" t="s">
        <v>313</v>
      </c>
      <c r="G321" s="153">
        <v>3417778</v>
      </c>
      <c r="H321" s="154" t="s">
        <v>2940</v>
      </c>
      <c r="J321" s="144"/>
    </row>
    <row r="322" spans="1:10" ht="15" customHeight="1">
      <c r="A322" s="150">
        <f t="shared" si="10"/>
        <v>317</v>
      </c>
      <c r="B322" s="151">
        <v>21789</v>
      </c>
      <c r="C322" s="152" t="s">
        <v>2941</v>
      </c>
      <c r="D322" s="152" t="str">
        <f t="shared" si="9"/>
        <v>CENTAR ZA REHABILITACIJU SAMARITANAC SPLIT (21789)</v>
      </c>
      <c r="E322" s="152" t="s">
        <v>2942</v>
      </c>
      <c r="F322" s="152" t="s">
        <v>353</v>
      </c>
      <c r="G322" s="153">
        <v>1140370</v>
      </c>
      <c r="H322" s="154" t="s">
        <v>2943</v>
      </c>
      <c r="J322" s="144"/>
    </row>
    <row r="323" spans="1:10" ht="15" customHeight="1">
      <c r="A323" s="150">
        <f t="shared" si="10"/>
        <v>318</v>
      </c>
      <c r="B323" s="151">
        <v>7413</v>
      </c>
      <c r="C323" s="152" t="s">
        <v>2944</v>
      </c>
      <c r="D323" s="152" t="str">
        <f t="shared" si="9"/>
        <v>CENTAR ZA REHABILITACIJU STANČIĆ (7413)</v>
      </c>
      <c r="E323" s="152" t="s">
        <v>2945</v>
      </c>
      <c r="F323" s="152" t="s">
        <v>2946</v>
      </c>
      <c r="G323" s="153">
        <v>3348431</v>
      </c>
      <c r="H323" s="154" t="s">
        <v>2947</v>
      </c>
      <c r="J323" s="144"/>
    </row>
    <row r="324" spans="1:10" ht="15" customHeight="1">
      <c r="A324" s="150">
        <f t="shared" si="10"/>
        <v>319</v>
      </c>
      <c r="B324" s="151">
        <v>7341</v>
      </c>
      <c r="C324" s="152" t="s">
        <v>2948</v>
      </c>
      <c r="D324" s="152" t="str">
        <f t="shared" si="9"/>
        <v>CENTAR ZA REHABILITACIJU SVETI FILIP I JAKOV (7341)</v>
      </c>
      <c r="E324" s="152" t="s">
        <v>2949</v>
      </c>
      <c r="F324" s="152" t="s">
        <v>2950</v>
      </c>
      <c r="G324" s="153">
        <v>3334392</v>
      </c>
      <c r="H324" s="154" t="s">
        <v>2951</v>
      </c>
      <c r="J324" s="144"/>
    </row>
    <row r="325" spans="1:10" ht="15" customHeight="1">
      <c r="A325" s="150">
        <f t="shared" si="10"/>
        <v>320</v>
      </c>
      <c r="B325" s="151">
        <v>7464</v>
      </c>
      <c r="C325" s="152" t="s">
        <v>2952</v>
      </c>
      <c r="D325" s="152" t="str">
        <f t="shared" si="9"/>
        <v>CENTAR ZA REHABILITACIJU ZAGREB (7464)</v>
      </c>
      <c r="E325" s="152" t="s">
        <v>2953</v>
      </c>
      <c r="F325" s="152" t="s">
        <v>268</v>
      </c>
      <c r="G325" s="153">
        <v>3256251</v>
      </c>
      <c r="H325" s="154" t="s">
        <v>2954</v>
      </c>
      <c r="J325" s="144"/>
    </row>
    <row r="326" spans="1:10" ht="15" customHeight="1">
      <c r="A326" s="150">
        <f t="shared" si="10"/>
        <v>321</v>
      </c>
      <c r="B326" s="151">
        <v>6187</v>
      </c>
      <c r="C326" s="152" t="s">
        <v>2955</v>
      </c>
      <c r="D326" s="152" t="str">
        <f t="shared" ref="D326:D389" si="11">C326&amp;" ("&amp;B326&amp;")"</f>
        <v>CENTAR ZA SOCIJALNU SKRB BELI MANASTIR (6187)</v>
      </c>
      <c r="E326" s="152" t="s">
        <v>2956</v>
      </c>
      <c r="F326" s="152" t="s">
        <v>2957</v>
      </c>
      <c r="G326" s="153">
        <v>2872692</v>
      </c>
      <c r="H326" s="154" t="s">
        <v>2958</v>
      </c>
      <c r="J326" s="144"/>
    </row>
    <row r="327" spans="1:10" ht="15" customHeight="1">
      <c r="A327" s="150">
        <f t="shared" si="10"/>
        <v>322</v>
      </c>
      <c r="B327" s="151">
        <v>6195</v>
      </c>
      <c r="C327" s="152" t="s">
        <v>2959</v>
      </c>
      <c r="D327" s="152" t="str">
        <f t="shared" si="11"/>
        <v>CENTAR ZA SOCIJALNU SKRB BENKOVAC (6195)</v>
      </c>
      <c r="E327" s="152" t="s">
        <v>2960</v>
      </c>
      <c r="F327" s="152" t="s">
        <v>2961</v>
      </c>
      <c r="G327" s="153">
        <v>2884321</v>
      </c>
      <c r="H327" s="154" t="s">
        <v>2962</v>
      </c>
      <c r="J327" s="144"/>
    </row>
    <row r="328" spans="1:10" ht="15" customHeight="1">
      <c r="A328" s="150">
        <f t="shared" si="10"/>
        <v>323</v>
      </c>
      <c r="B328" s="151">
        <v>6200</v>
      </c>
      <c r="C328" s="152" t="s">
        <v>2963</v>
      </c>
      <c r="D328" s="152" t="str">
        <f t="shared" si="11"/>
        <v>CENTAR ZA SOCIJALNU SKRB BIOGRAD NA MORU  (6200)</v>
      </c>
      <c r="E328" s="152" t="s">
        <v>2964</v>
      </c>
      <c r="F328" s="152" t="s">
        <v>2965</v>
      </c>
      <c r="G328" s="153">
        <v>2884330</v>
      </c>
      <c r="H328" s="154" t="s">
        <v>2966</v>
      </c>
      <c r="J328" s="144"/>
    </row>
    <row r="329" spans="1:10" ht="15" customHeight="1">
      <c r="A329" s="150">
        <f t="shared" si="10"/>
        <v>324</v>
      </c>
      <c r="B329" s="151">
        <v>6218</v>
      </c>
      <c r="C329" s="152" t="s">
        <v>2967</v>
      </c>
      <c r="D329" s="152" t="str">
        <f t="shared" si="11"/>
        <v>CENTAR ZA SOCIJALNU SKRB BJELOVAR (6218)</v>
      </c>
      <c r="E329" s="152" t="s">
        <v>2968</v>
      </c>
      <c r="F329" s="152" t="s">
        <v>2460</v>
      </c>
      <c r="G329" s="153">
        <v>2873761</v>
      </c>
      <c r="H329" s="154" t="s">
        <v>2969</v>
      </c>
      <c r="J329" s="144"/>
    </row>
    <row r="330" spans="1:10" ht="15" customHeight="1">
      <c r="A330" s="150">
        <f t="shared" si="10"/>
        <v>325</v>
      </c>
      <c r="B330" s="151">
        <v>6226</v>
      </c>
      <c r="C330" s="152" t="s">
        <v>2970</v>
      </c>
      <c r="D330" s="152" t="str">
        <f t="shared" si="11"/>
        <v>CENTAR ZA SOCIJALNU SKRB BRAČ - SUPETAR (6226)</v>
      </c>
      <c r="E330" s="152" t="s">
        <v>2971</v>
      </c>
      <c r="F330" s="152" t="s">
        <v>2972</v>
      </c>
      <c r="G330" s="153">
        <v>2882736</v>
      </c>
      <c r="H330" s="154" t="s">
        <v>2973</v>
      </c>
      <c r="J330" s="144"/>
    </row>
    <row r="331" spans="1:10" ht="15" customHeight="1">
      <c r="A331" s="150">
        <f t="shared" si="10"/>
        <v>326</v>
      </c>
      <c r="B331" s="151">
        <v>6234</v>
      </c>
      <c r="C331" s="152" t="s">
        <v>2974</v>
      </c>
      <c r="D331" s="152" t="str">
        <f t="shared" si="11"/>
        <v>CENTAR ZA SOCIJALNU SKRB BUJE, CENTRO DI ASSISTENZA SOCIALE DI BUIE (6234)</v>
      </c>
      <c r="E331" s="152" t="s">
        <v>2975</v>
      </c>
      <c r="F331" s="152" t="s">
        <v>2976</v>
      </c>
      <c r="G331" s="153">
        <v>2883341</v>
      </c>
      <c r="H331" s="154" t="s">
        <v>2977</v>
      </c>
      <c r="J331" s="144"/>
    </row>
    <row r="332" spans="1:10" ht="15" customHeight="1">
      <c r="A332" s="150">
        <f t="shared" si="10"/>
        <v>327</v>
      </c>
      <c r="B332" s="151">
        <v>6541</v>
      </c>
      <c r="C332" s="152" t="s">
        <v>2978</v>
      </c>
      <c r="D332" s="152" t="str">
        <f t="shared" si="11"/>
        <v>CENTAR ZA SOCIJALNU SKRB CRES-LOŠINJ (6541)</v>
      </c>
      <c r="E332" s="152" t="s">
        <v>2979</v>
      </c>
      <c r="F332" s="152" t="s">
        <v>2980</v>
      </c>
      <c r="G332" s="153">
        <v>2883708</v>
      </c>
      <c r="H332" s="154" t="s">
        <v>2981</v>
      </c>
      <c r="J332" s="144"/>
    </row>
    <row r="333" spans="1:10" ht="15" customHeight="1">
      <c r="A333" s="150">
        <f t="shared" si="10"/>
        <v>328</v>
      </c>
      <c r="B333" s="151">
        <v>6242</v>
      </c>
      <c r="C333" s="152" t="s">
        <v>2982</v>
      </c>
      <c r="D333" s="152" t="str">
        <f t="shared" si="11"/>
        <v>CENTAR ZA SOCIJALNU SKRB CRIKVENICA (6242)</v>
      </c>
      <c r="E333" s="152" t="s">
        <v>2983</v>
      </c>
      <c r="F333" s="152" t="s">
        <v>2984</v>
      </c>
      <c r="G333" s="153">
        <v>2883694</v>
      </c>
      <c r="H333" s="154" t="s">
        <v>2985</v>
      </c>
      <c r="J333" s="144"/>
    </row>
    <row r="334" spans="1:10" ht="15" customHeight="1">
      <c r="A334" s="150">
        <f t="shared" si="10"/>
        <v>329</v>
      </c>
      <c r="B334" s="151">
        <v>6259</v>
      </c>
      <c r="C334" s="152" t="s">
        <v>2986</v>
      </c>
      <c r="D334" s="152" t="str">
        <f t="shared" si="11"/>
        <v>CENTAR ZA SOCIJALNU SKRB ČAKOVEC  (6259)</v>
      </c>
      <c r="E334" s="152" t="s">
        <v>2987</v>
      </c>
      <c r="F334" s="152" t="s">
        <v>487</v>
      </c>
      <c r="G334" s="153">
        <v>2874687</v>
      </c>
      <c r="H334" s="154" t="s">
        <v>2988</v>
      </c>
      <c r="J334" s="144"/>
    </row>
    <row r="335" spans="1:10" ht="15" customHeight="1">
      <c r="A335" s="150">
        <f t="shared" si="10"/>
        <v>330</v>
      </c>
      <c r="B335" s="151">
        <v>6267</v>
      </c>
      <c r="C335" s="152" t="s">
        <v>2989</v>
      </c>
      <c r="D335" s="152" t="str">
        <f t="shared" si="11"/>
        <v>CENTAR ZA SOCIJALNU SKRB ČAZMA  (6267)</v>
      </c>
      <c r="E335" s="152" t="s">
        <v>2990</v>
      </c>
      <c r="F335" s="152" t="s">
        <v>2991</v>
      </c>
      <c r="G335" s="153">
        <v>2873788</v>
      </c>
      <c r="H335" s="154" t="s">
        <v>2992</v>
      </c>
      <c r="J335" s="144"/>
    </row>
    <row r="336" spans="1:10" ht="15" customHeight="1">
      <c r="A336" s="150">
        <f t="shared" si="10"/>
        <v>331</v>
      </c>
      <c r="B336" s="151">
        <v>6275</v>
      </c>
      <c r="C336" s="152" t="s">
        <v>2993</v>
      </c>
      <c r="D336" s="152" t="str">
        <f t="shared" si="11"/>
        <v>CENTAR ZA SOCIJALNU SKRB DARUVAR  (6275)</v>
      </c>
      <c r="E336" s="152" t="s">
        <v>2994</v>
      </c>
      <c r="F336" s="152" t="s">
        <v>2845</v>
      </c>
      <c r="G336" s="153">
        <v>2873796</v>
      </c>
      <c r="H336" s="154" t="s">
        <v>2995</v>
      </c>
      <c r="J336" s="144"/>
    </row>
    <row r="337" spans="1:10" ht="15" customHeight="1">
      <c r="A337" s="150">
        <f t="shared" si="10"/>
        <v>332</v>
      </c>
      <c r="B337" s="151">
        <v>6291</v>
      </c>
      <c r="C337" s="152" t="s">
        <v>2996</v>
      </c>
      <c r="D337" s="152" t="str">
        <f t="shared" si="11"/>
        <v>CENTAR ZA SOCIJALNU SKRB DONJA STUBICA  (6291)</v>
      </c>
      <c r="E337" s="152" t="s">
        <v>2997</v>
      </c>
      <c r="F337" s="152" t="s">
        <v>2998</v>
      </c>
      <c r="G337" s="153">
        <v>2877457</v>
      </c>
      <c r="H337" s="154" t="s">
        <v>2999</v>
      </c>
      <c r="J337" s="144"/>
    </row>
    <row r="338" spans="1:10" ht="15" customHeight="1">
      <c r="A338" s="150">
        <f t="shared" si="10"/>
        <v>333</v>
      </c>
      <c r="B338" s="151">
        <v>6306</v>
      </c>
      <c r="C338" s="152" t="s">
        <v>3000</v>
      </c>
      <c r="D338" s="152" t="str">
        <f t="shared" si="11"/>
        <v>CENTAR ZA SOCIJALNU SKRB DONJI MIHOLJAC (6306)</v>
      </c>
      <c r="E338" s="152" t="s">
        <v>3001</v>
      </c>
      <c r="F338" s="152" t="s">
        <v>3002</v>
      </c>
      <c r="G338" s="153">
        <v>2872722</v>
      </c>
      <c r="H338" s="154" t="s">
        <v>3003</v>
      </c>
      <c r="J338" s="144"/>
    </row>
    <row r="339" spans="1:10" ht="15" customHeight="1">
      <c r="A339" s="150">
        <f t="shared" si="10"/>
        <v>334</v>
      </c>
      <c r="B339" s="151">
        <v>21692</v>
      </c>
      <c r="C339" s="152" t="s">
        <v>3004</v>
      </c>
      <c r="D339" s="152" t="str">
        <f t="shared" si="11"/>
        <v>CENTAR ZA SOCIJALNU SKRB DRNIŠ (21692)</v>
      </c>
      <c r="E339" s="152" t="s">
        <v>3005</v>
      </c>
      <c r="F339" s="152" t="s">
        <v>3006</v>
      </c>
      <c r="G339" s="153">
        <v>2882027</v>
      </c>
      <c r="H339" s="154" t="s">
        <v>3007</v>
      </c>
      <c r="J339" s="144"/>
    </row>
    <row r="340" spans="1:10" ht="15" customHeight="1">
      <c r="A340" s="150">
        <f t="shared" si="10"/>
        <v>335</v>
      </c>
      <c r="B340" s="151">
        <v>6314</v>
      </c>
      <c r="C340" s="152" t="s">
        <v>3008</v>
      </c>
      <c r="D340" s="152" t="str">
        <f t="shared" si="11"/>
        <v>CENTAR ZA SOCIJALNU SKRB DUBROVNIK (6314)</v>
      </c>
      <c r="E340" s="152" t="s">
        <v>3009</v>
      </c>
      <c r="F340" s="152" t="s">
        <v>306</v>
      </c>
      <c r="G340" s="153">
        <v>2882302</v>
      </c>
      <c r="H340" s="154" t="s">
        <v>3010</v>
      </c>
      <c r="J340" s="144"/>
    </row>
    <row r="341" spans="1:10" ht="15" customHeight="1">
      <c r="A341" s="150">
        <f t="shared" si="10"/>
        <v>336</v>
      </c>
      <c r="B341" s="151">
        <v>6322</v>
      </c>
      <c r="C341" s="152" t="s">
        <v>3011</v>
      </c>
      <c r="D341" s="152" t="str">
        <f t="shared" si="11"/>
        <v>CENTAR ZA SOCIJALNU SKRB DUGA RESA (6322)</v>
      </c>
      <c r="E341" s="152" t="s">
        <v>3012</v>
      </c>
      <c r="F341" s="152" t="s">
        <v>3013</v>
      </c>
      <c r="G341" s="153">
        <v>2883015</v>
      </c>
      <c r="H341" s="154" t="s">
        <v>3014</v>
      </c>
      <c r="J341" s="144"/>
    </row>
    <row r="342" spans="1:10" ht="15" customHeight="1">
      <c r="A342" s="150">
        <f t="shared" si="10"/>
        <v>337</v>
      </c>
      <c r="B342" s="151">
        <v>6339</v>
      </c>
      <c r="C342" s="152" t="s">
        <v>3015</v>
      </c>
      <c r="D342" s="152" t="str">
        <f t="shared" si="11"/>
        <v>CENTAR ZA SOCIJALNU SKRB DUGO SELO (6339)</v>
      </c>
      <c r="E342" s="152" t="s">
        <v>3016</v>
      </c>
      <c r="F342" s="152" t="s">
        <v>3017</v>
      </c>
      <c r="G342" s="153">
        <v>2873125</v>
      </c>
      <c r="H342" s="154" t="s">
        <v>3018</v>
      </c>
      <c r="J342" s="144"/>
    </row>
    <row r="343" spans="1:10" ht="15" customHeight="1">
      <c r="A343" s="150">
        <f t="shared" si="10"/>
        <v>338</v>
      </c>
      <c r="B343" s="151">
        <v>6347</v>
      </c>
      <c r="C343" s="152" t="s">
        <v>3019</v>
      </c>
      <c r="D343" s="152" t="str">
        <f t="shared" si="11"/>
        <v>CENTAR ZA SOCIJALNU SKRB ĐAKOVO (6347)</v>
      </c>
      <c r="E343" s="152" t="s">
        <v>3020</v>
      </c>
      <c r="F343" s="152" t="s">
        <v>292</v>
      </c>
      <c r="G343" s="153">
        <v>2872706</v>
      </c>
      <c r="H343" s="154" t="s">
        <v>3021</v>
      </c>
      <c r="J343" s="144"/>
    </row>
    <row r="344" spans="1:10" ht="15" customHeight="1">
      <c r="A344" s="150">
        <f t="shared" si="10"/>
        <v>339</v>
      </c>
      <c r="B344" s="151">
        <v>6355</v>
      </c>
      <c r="C344" s="152" t="s">
        <v>3022</v>
      </c>
      <c r="D344" s="152" t="str">
        <f t="shared" si="11"/>
        <v>CENTAR ZA SOCIJALNU SKRB ĐURĐEVAC (6355)</v>
      </c>
      <c r="E344" s="152" t="s">
        <v>3023</v>
      </c>
      <c r="F344" s="152" t="s">
        <v>3024</v>
      </c>
      <c r="G344" s="153">
        <v>2873397</v>
      </c>
      <c r="H344" s="154" t="s">
        <v>3025</v>
      </c>
      <c r="J344" s="144"/>
    </row>
    <row r="345" spans="1:10" ht="15" customHeight="1">
      <c r="A345" s="150">
        <f t="shared" si="10"/>
        <v>340</v>
      </c>
      <c r="B345" s="151">
        <v>6363</v>
      </c>
      <c r="C345" s="152" t="s">
        <v>3026</v>
      </c>
      <c r="D345" s="152" t="str">
        <f t="shared" si="11"/>
        <v>CENTAR ZA SOCIJALNU SKRB GAREŠNICA  (6363)</v>
      </c>
      <c r="E345" s="152" t="s">
        <v>3027</v>
      </c>
      <c r="F345" s="152" t="s">
        <v>3028</v>
      </c>
      <c r="G345" s="153">
        <v>2873770</v>
      </c>
      <c r="H345" s="154" t="s">
        <v>3029</v>
      </c>
      <c r="J345" s="144"/>
    </row>
    <row r="346" spans="1:10" ht="15" customHeight="1">
      <c r="A346" s="150">
        <f t="shared" si="10"/>
        <v>341</v>
      </c>
      <c r="B346" s="151">
        <v>21713</v>
      </c>
      <c r="C346" s="152" t="s">
        <v>3030</v>
      </c>
      <c r="D346" s="152" t="str">
        <f t="shared" si="11"/>
        <v>CENTAR ZA SOCIJALNU SKRB GLINA (21713)</v>
      </c>
      <c r="E346" s="152" t="s">
        <v>3031</v>
      </c>
      <c r="F346" s="152" t="s">
        <v>3032</v>
      </c>
      <c r="G346" s="153">
        <v>2883295</v>
      </c>
      <c r="H346" s="154" t="s">
        <v>3033</v>
      </c>
      <c r="J346" s="144"/>
    </row>
    <row r="347" spans="1:10" ht="15" customHeight="1">
      <c r="A347" s="150">
        <f t="shared" si="10"/>
        <v>342</v>
      </c>
      <c r="B347" s="151">
        <v>6371</v>
      </c>
      <c r="C347" s="152" t="s">
        <v>3034</v>
      </c>
      <c r="D347" s="152" t="str">
        <f t="shared" si="11"/>
        <v>CENTAR ZA SOCIJALNU SKRB GOSPIĆ (6371)</v>
      </c>
      <c r="E347" s="152" t="s">
        <v>3035</v>
      </c>
      <c r="F347" s="152" t="s">
        <v>502</v>
      </c>
      <c r="G347" s="153">
        <v>2883643</v>
      </c>
      <c r="H347" s="154" t="s">
        <v>3036</v>
      </c>
      <c r="J347" s="144"/>
    </row>
    <row r="348" spans="1:10" ht="15" customHeight="1">
      <c r="A348" s="150">
        <f t="shared" si="10"/>
        <v>343</v>
      </c>
      <c r="B348" s="151">
        <v>50032</v>
      </c>
      <c r="C348" s="152" t="s">
        <v>3037</v>
      </c>
      <c r="D348" s="152" t="str">
        <f t="shared" si="11"/>
        <v>CENTAR ZA SOCIJALNU SKRB GRUBIŠNO POLJE (50032)</v>
      </c>
      <c r="E348" s="152" t="s">
        <v>3038</v>
      </c>
      <c r="F348" s="152" t="s">
        <v>3039</v>
      </c>
      <c r="G348" s="153">
        <v>4840836</v>
      </c>
      <c r="H348" s="154" t="s">
        <v>3040</v>
      </c>
      <c r="J348" s="144"/>
    </row>
    <row r="349" spans="1:10" ht="24">
      <c r="A349" s="150">
        <f t="shared" si="10"/>
        <v>344</v>
      </c>
      <c r="B349" s="151">
        <v>21748</v>
      </c>
      <c r="C349" s="152" t="s">
        <v>3041</v>
      </c>
      <c r="D349" s="152" t="str">
        <f t="shared" si="11"/>
        <v>CENTAR ZA SOCIJALNU SKRB HRVATSKA KOSTAJNICA (21748)</v>
      </c>
      <c r="E349" s="152" t="s">
        <v>3042</v>
      </c>
      <c r="F349" s="152" t="s">
        <v>3043</v>
      </c>
      <c r="G349" s="153">
        <v>2883287</v>
      </c>
      <c r="H349" s="154" t="s">
        <v>3044</v>
      </c>
      <c r="J349" s="144"/>
    </row>
    <row r="350" spans="1:10" ht="15" customHeight="1">
      <c r="A350" s="150">
        <f t="shared" si="10"/>
        <v>345</v>
      </c>
      <c r="B350" s="151">
        <v>6398</v>
      </c>
      <c r="C350" s="152" t="s">
        <v>3045</v>
      </c>
      <c r="D350" s="152" t="str">
        <f t="shared" si="11"/>
        <v>CENTAR ZA SOCIJALNU SKRB IMOTSKI (6398)</v>
      </c>
      <c r="E350" s="152" t="s">
        <v>3046</v>
      </c>
      <c r="F350" s="152" t="s">
        <v>3047</v>
      </c>
      <c r="G350" s="153">
        <v>2882698</v>
      </c>
      <c r="H350" s="154" t="s">
        <v>3048</v>
      </c>
      <c r="J350" s="144"/>
    </row>
    <row r="351" spans="1:10" ht="15" customHeight="1">
      <c r="A351" s="150">
        <f t="shared" si="10"/>
        <v>346</v>
      </c>
      <c r="B351" s="151">
        <v>6402</v>
      </c>
      <c r="C351" s="152" t="s">
        <v>3049</v>
      </c>
      <c r="D351" s="152" t="str">
        <f t="shared" si="11"/>
        <v>CENTAR ZA SOCIJALNU SKRB IVANEC (6402)</v>
      </c>
      <c r="E351" s="152" t="s">
        <v>3050</v>
      </c>
      <c r="F351" s="152" t="s">
        <v>3051</v>
      </c>
      <c r="G351" s="153">
        <v>2872641</v>
      </c>
      <c r="H351" s="154" t="s">
        <v>3052</v>
      </c>
      <c r="J351" s="144"/>
    </row>
    <row r="352" spans="1:10" ht="15" customHeight="1">
      <c r="A352" s="150">
        <f t="shared" si="10"/>
        <v>347</v>
      </c>
      <c r="B352" s="151">
        <v>6419</v>
      </c>
      <c r="C352" s="152" t="s">
        <v>3053</v>
      </c>
      <c r="D352" s="152" t="str">
        <f t="shared" si="11"/>
        <v>CENTAR ZA SOCIJALNU SKRB IVANIĆ GRAD (6419)</v>
      </c>
      <c r="E352" s="152" t="s">
        <v>3054</v>
      </c>
      <c r="F352" s="152" t="s">
        <v>3055</v>
      </c>
      <c r="G352" s="153">
        <v>2873079</v>
      </c>
      <c r="H352" s="154" t="s">
        <v>3056</v>
      </c>
      <c r="J352" s="144"/>
    </row>
    <row r="353" spans="1:10" ht="15" customHeight="1">
      <c r="A353" s="150">
        <f t="shared" si="10"/>
        <v>348</v>
      </c>
      <c r="B353" s="151">
        <v>6427</v>
      </c>
      <c r="C353" s="152" t="s">
        <v>3057</v>
      </c>
      <c r="D353" s="152" t="str">
        <f t="shared" si="11"/>
        <v>CENTAR ZA SOCIJALNU SKRB JASTREBARSKO (6427)</v>
      </c>
      <c r="E353" s="152" t="s">
        <v>3058</v>
      </c>
      <c r="F353" s="152" t="s">
        <v>597</v>
      </c>
      <c r="G353" s="153">
        <v>2873087</v>
      </c>
      <c r="H353" s="154" t="s">
        <v>3059</v>
      </c>
      <c r="J353" s="144"/>
    </row>
    <row r="354" spans="1:10" ht="15" customHeight="1">
      <c r="A354" s="150">
        <f t="shared" si="10"/>
        <v>349</v>
      </c>
      <c r="B354" s="151">
        <v>6435</v>
      </c>
      <c r="C354" s="152" t="s">
        <v>3060</v>
      </c>
      <c r="D354" s="152" t="str">
        <f t="shared" si="11"/>
        <v>CENTAR ZA SOCIJALNU SKRB KARLOVAC (6435)</v>
      </c>
      <c r="E354" s="152" t="s">
        <v>3061</v>
      </c>
      <c r="F354" s="152" t="s">
        <v>506</v>
      </c>
      <c r="G354" s="153">
        <v>2882981</v>
      </c>
      <c r="H354" s="154" t="s">
        <v>3062</v>
      </c>
      <c r="J354" s="144"/>
    </row>
    <row r="355" spans="1:10" ht="15" customHeight="1">
      <c r="A355" s="150">
        <f t="shared" si="10"/>
        <v>350</v>
      </c>
      <c r="B355" s="151">
        <v>21730</v>
      </c>
      <c r="C355" s="152" t="s">
        <v>3063</v>
      </c>
      <c r="D355" s="152" t="str">
        <f t="shared" si="11"/>
        <v>CENTAR ZA SOCIJALNU SKRB KNIN (21730)</v>
      </c>
      <c r="E355" s="152" t="s">
        <v>3064</v>
      </c>
      <c r="F355" s="152" t="s">
        <v>498</v>
      </c>
      <c r="G355" s="153">
        <v>2882035</v>
      </c>
      <c r="H355" s="154" t="s">
        <v>3065</v>
      </c>
      <c r="J355" s="144"/>
    </row>
    <row r="356" spans="1:10" ht="15" customHeight="1">
      <c r="A356" s="150">
        <f t="shared" si="10"/>
        <v>351</v>
      </c>
      <c r="B356" s="151">
        <v>6451</v>
      </c>
      <c r="C356" s="152" t="s">
        <v>3066</v>
      </c>
      <c r="D356" s="152" t="str">
        <f t="shared" si="11"/>
        <v>CENTAR ZA SOCIJALNU SKRB KOPRIVNICA (6451)</v>
      </c>
      <c r="E356" s="152" t="s">
        <v>3067</v>
      </c>
      <c r="F356" s="152" t="s">
        <v>302</v>
      </c>
      <c r="G356" s="153">
        <v>2873290</v>
      </c>
      <c r="H356" s="154" t="s">
        <v>3068</v>
      </c>
      <c r="J356" s="144"/>
    </row>
    <row r="357" spans="1:10" ht="15" customHeight="1">
      <c r="A357" s="150">
        <f t="shared" si="10"/>
        <v>352</v>
      </c>
      <c r="B357" s="151">
        <v>6460</v>
      </c>
      <c r="C357" s="152" t="s">
        <v>3069</v>
      </c>
      <c r="D357" s="152" t="str">
        <f t="shared" si="11"/>
        <v>CENTAR ZA SOCIJALNU SKRB KORČULA (6460)</v>
      </c>
      <c r="E357" s="152" t="s">
        <v>3070</v>
      </c>
      <c r="F357" s="152" t="s">
        <v>3071</v>
      </c>
      <c r="G357" s="153">
        <v>2882329</v>
      </c>
      <c r="H357" s="154" t="s">
        <v>3072</v>
      </c>
      <c r="J357" s="144"/>
    </row>
    <row r="358" spans="1:10" ht="15" customHeight="1">
      <c r="A358" s="150">
        <f t="shared" si="10"/>
        <v>353</v>
      </c>
      <c r="B358" s="151">
        <v>6478</v>
      </c>
      <c r="C358" s="152" t="s">
        <v>3073</v>
      </c>
      <c r="D358" s="152" t="str">
        <f t="shared" si="11"/>
        <v>CENTAR ZA SOCIJALNU SKRB KRAPINA (6478)</v>
      </c>
      <c r="E358" s="152" t="s">
        <v>3074</v>
      </c>
      <c r="F358" s="152" t="s">
        <v>1287</v>
      </c>
      <c r="G358" s="153">
        <v>2877465</v>
      </c>
      <c r="H358" s="154" t="s">
        <v>3075</v>
      </c>
      <c r="J358" s="144"/>
    </row>
    <row r="359" spans="1:10" ht="15" customHeight="1">
      <c r="A359" s="150">
        <f t="shared" si="10"/>
        <v>354</v>
      </c>
      <c r="B359" s="151">
        <v>6486</v>
      </c>
      <c r="C359" s="152" t="s">
        <v>3076</v>
      </c>
      <c r="D359" s="152" t="str">
        <f t="shared" si="11"/>
        <v>CENTAR ZA SOCIJALNU SKRB KRIŽEVCI (6486)</v>
      </c>
      <c r="E359" s="152" t="s">
        <v>3077</v>
      </c>
      <c r="F359" s="152" t="s">
        <v>524</v>
      </c>
      <c r="G359" s="153">
        <v>2873281</v>
      </c>
      <c r="H359" s="154" t="s">
        <v>3078</v>
      </c>
      <c r="J359" s="144"/>
    </row>
    <row r="360" spans="1:10" ht="15" customHeight="1">
      <c r="A360" s="150">
        <f t="shared" si="10"/>
        <v>355</v>
      </c>
      <c r="B360" s="151">
        <v>6494</v>
      </c>
      <c r="C360" s="152" t="s">
        <v>3079</v>
      </c>
      <c r="D360" s="152" t="str">
        <f t="shared" si="11"/>
        <v>CENTAR ZA SOCIJALNU SKRB KRK (6494)</v>
      </c>
      <c r="E360" s="152" t="s">
        <v>3080</v>
      </c>
      <c r="F360" s="152" t="s">
        <v>3081</v>
      </c>
      <c r="G360" s="153">
        <v>2883724</v>
      </c>
      <c r="H360" s="154" t="s">
        <v>3082</v>
      </c>
      <c r="J360" s="144"/>
    </row>
    <row r="361" spans="1:10" ht="15" customHeight="1">
      <c r="A361" s="150">
        <f t="shared" si="10"/>
        <v>356</v>
      </c>
      <c r="B361" s="151">
        <v>6509</v>
      </c>
      <c r="C361" s="152" t="s">
        <v>3083</v>
      </c>
      <c r="D361" s="152" t="str">
        <f t="shared" si="11"/>
        <v>CENTAR ZA SOCIJALNU SKRB KUTINA (6509)</v>
      </c>
      <c r="E361" s="152" t="s">
        <v>3084</v>
      </c>
      <c r="F361" s="152" t="s">
        <v>3085</v>
      </c>
      <c r="G361" s="153">
        <v>2883252</v>
      </c>
      <c r="H361" s="154" t="s">
        <v>3086</v>
      </c>
      <c r="J361" s="144"/>
    </row>
    <row r="362" spans="1:10" ht="15" customHeight="1">
      <c r="A362" s="150">
        <f t="shared" si="10"/>
        <v>357</v>
      </c>
      <c r="B362" s="151">
        <v>6517</v>
      </c>
      <c r="C362" s="152" t="s">
        <v>3087</v>
      </c>
      <c r="D362" s="152" t="str">
        <f t="shared" si="11"/>
        <v>CENTAR ZA SOCIJALNU SKRB LABIN (6517)</v>
      </c>
      <c r="E362" s="152" t="s">
        <v>3088</v>
      </c>
      <c r="F362" s="152" t="s">
        <v>3089</v>
      </c>
      <c r="G362" s="153">
        <v>2883368</v>
      </c>
      <c r="H362" s="154" t="s">
        <v>3090</v>
      </c>
      <c r="J362" s="144"/>
    </row>
    <row r="363" spans="1:10" ht="15" customHeight="1">
      <c r="A363" s="150">
        <f t="shared" si="10"/>
        <v>358</v>
      </c>
      <c r="B363" s="151">
        <v>6525</v>
      </c>
      <c r="C363" s="152" t="s">
        <v>3091</v>
      </c>
      <c r="D363" s="152" t="str">
        <f t="shared" si="11"/>
        <v>CENTAR ZA SOCIJALNU SKRB LUDBREG (6525)</v>
      </c>
      <c r="E363" s="152" t="s">
        <v>3092</v>
      </c>
      <c r="F363" s="152" t="s">
        <v>3093</v>
      </c>
      <c r="G363" s="153">
        <v>2872633</v>
      </c>
      <c r="H363" s="154" t="s">
        <v>3094</v>
      </c>
      <c r="J363" s="144"/>
    </row>
    <row r="364" spans="1:10" ht="15" customHeight="1">
      <c r="A364" s="150">
        <f t="shared" si="10"/>
        <v>359</v>
      </c>
      <c r="B364" s="151">
        <v>6533</v>
      </c>
      <c r="C364" s="152" t="s">
        <v>3095</v>
      </c>
      <c r="D364" s="152" t="str">
        <f t="shared" si="11"/>
        <v>CENTAR ZA SOCIJALNU SKRB MAKARSKA (6533)</v>
      </c>
      <c r="E364" s="152" t="s">
        <v>3096</v>
      </c>
      <c r="F364" s="152" t="s">
        <v>2743</v>
      </c>
      <c r="G364" s="153">
        <v>2882744</v>
      </c>
      <c r="H364" s="154" t="s">
        <v>3097</v>
      </c>
      <c r="J364" s="144"/>
    </row>
    <row r="365" spans="1:10" ht="15" customHeight="1">
      <c r="A365" s="150">
        <f t="shared" si="10"/>
        <v>360</v>
      </c>
      <c r="B365" s="151">
        <v>6550</v>
      </c>
      <c r="C365" s="152" t="s">
        <v>3098</v>
      </c>
      <c r="D365" s="152" t="str">
        <f t="shared" si="11"/>
        <v>CENTAR ZA SOCIJALNU SKRB METKOVIĆ  (6550)</v>
      </c>
      <c r="E365" s="152" t="s">
        <v>3099</v>
      </c>
      <c r="F365" s="152" t="s">
        <v>3100</v>
      </c>
      <c r="G365" s="153">
        <v>2882337</v>
      </c>
      <c r="H365" s="154" t="s">
        <v>3101</v>
      </c>
      <c r="J365" s="144"/>
    </row>
    <row r="366" spans="1:10" ht="15" customHeight="1">
      <c r="A366" s="150">
        <f t="shared" si="10"/>
        <v>361</v>
      </c>
      <c r="B366" s="151">
        <v>6568</v>
      </c>
      <c r="C366" s="152" t="s">
        <v>3102</v>
      </c>
      <c r="D366" s="152" t="str">
        <f t="shared" si="11"/>
        <v>CENTAR ZA SOCIJALNU SKRB NAŠICE (6568)</v>
      </c>
      <c r="E366" s="152" t="s">
        <v>2823</v>
      </c>
      <c r="F366" s="152" t="s">
        <v>3103</v>
      </c>
      <c r="G366" s="153">
        <v>2872684</v>
      </c>
      <c r="H366" s="154" t="s">
        <v>3104</v>
      </c>
      <c r="J366" s="144"/>
    </row>
    <row r="367" spans="1:10" ht="15" customHeight="1">
      <c r="A367" s="150">
        <f t="shared" si="10"/>
        <v>362</v>
      </c>
      <c r="B367" s="151">
        <v>6576</v>
      </c>
      <c r="C367" s="152" t="s">
        <v>3105</v>
      </c>
      <c r="D367" s="152" t="str">
        <f t="shared" si="11"/>
        <v>CENTAR ZA SOCIJALNU SKRB NOVA GRADIŠKA (6576)</v>
      </c>
      <c r="E367" s="152" t="s">
        <v>3106</v>
      </c>
      <c r="F367" s="152" t="s">
        <v>3107</v>
      </c>
      <c r="G367" s="153">
        <v>2872439</v>
      </c>
      <c r="H367" s="154" t="s">
        <v>3108</v>
      </c>
      <c r="J367" s="144"/>
    </row>
    <row r="368" spans="1:10" ht="15" customHeight="1">
      <c r="A368" s="150">
        <f t="shared" si="10"/>
        <v>363</v>
      </c>
      <c r="B368" s="151">
        <v>6584</v>
      </c>
      <c r="C368" s="152" t="s">
        <v>3109</v>
      </c>
      <c r="D368" s="152" t="str">
        <f t="shared" si="11"/>
        <v>CENTAR ZA SOCIJALNU SKRB NOVI MAROF (6584)</v>
      </c>
      <c r="E368" s="152" t="s">
        <v>3110</v>
      </c>
      <c r="F368" s="152" t="s">
        <v>3111</v>
      </c>
      <c r="G368" s="153">
        <v>2872625</v>
      </c>
      <c r="H368" s="154" t="s">
        <v>3112</v>
      </c>
      <c r="J368" s="144"/>
    </row>
    <row r="369" spans="1:10" ht="15" customHeight="1">
      <c r="A369" s="150">
        <f t="shared" si="10"/>
        <v>364</v>
      </c>
      <c r="B369" s="151">
        <v>6592</v>
      </c>
      <c r="C369" s="152" t="s">
        <v>3113</v>
      </c>
      <c r="D369" s="152" t="str">
        <f t="shared" si="11"/>
        <v>CENTAR ZA SOCIJALNU SKRB NOVSKA (6592)</v>
      </c>
      <c r="E369" s="152" t="s">
        <v>3114</v>
      </c>
      <c r="F369" s="152" t="s">
        <v>3115</v>
      </c>
      <c r="G369" s="153">
        <v>2883279</v>
      </c>
      <c r="H369" s="154" t="s">
        <v>3116</v>
      </c>
      <c r="J369" s="144"/>
    </row>
    <row r="370" spans="1:10" ht="15" customHeight="1">
      <c r="A370" s="150">
        <f t="shared" si="10"/>
        <v>365</v>
      </c>
      <c r="B370" s="151">
        <v>22890</v>
      </c>
      <c r="C370" s="152" t="s">
        <v>3117</v>
      </c>
      <c r="D370" s="152" t="str">
        <f t="shared" si="11"/>
        <v>CENTAR ZA SOCIJALNU SKRB OGULIN (22890)</v>
      </c>
      <c r="E370" s="152" t="s">
        <v>3118</v>
      </c>
      <c r="F370" s="152" t="s">
        <v>3119</v>
      </c>
      <c r="G370" s="153">
        <v>2883007</v>
      </c>
      <c r="H370" s="154" t="s">
        <v>3120</v>
      </c>
      <c r="J370" s="144"/>
    </row>
    <row r="371" spans="1:10" ht="15" customHeight="1">
      <c r="A371" s="150">
        <f t="shared" si="10"/>
        <v>366</v>
      </c>
      <c r="B371" s="151">
        <v>6613</v>
      </c>
      <c r="C371" s="152" t="s">
        <v>3121</v>
      </c>
      <c r="D371" s="152" t="str">
        <f t="shared" si="11"/>
        <v>CENTAR ZA SOCIJALNU SKRB OMIŠ (6613)</v>
      </c>
      <c r="E371" s="152" t="s">
        <v>3122</v>
      </c>
      <c r="F371" s="152" t="s">
        <v>3123</v>
      </c>
      <c r="G371" s="153">
        <v>2882728</v>
      </c>
      <c r="H371" s="154" t="s">
        <v>3124</v>
      </c>
      <c r="J371" s="144"/>
    </row>
    <row r="372" spans="1:10" ht="15" customHeight="1">
      <c r="A372" s="150">
        <f t="shared" si="10"/>
        <v>367</v>
      </c>
      <c r="B372" s="151">
        <v>6621</v>
      </c>
      <c r="C372" s="152" t="s">
        <v>3125</v>
      </c>
      <c r="D372" s="152" t="str">
        <f t="shared" si="11"/>
        <v>CENTAR ZA SOCIJALNU SKRB OPATIJA (6621)</v>
      </c>
      <c r="E372" s="152" t="s">
        <v>3126</v>
      </c>
      <c r="F372" s="152" t="s">
        <v>323</v>
      </c>
      <c r="G372" s="153">
        <v>2883716</v>
      </c>
      <c r="H372" s="154" t="s">
        <v>3127</v>
      </c>
      <c r="J372" s="144"/>
    </row>
    <row r="373" spans="1:10" ht="15" customHeight="1">
      <c r="A373" s="150">
        <f t="shared" si="10"/>
        <v>368</v>
      </c>
      <c r="B373" s="151">
        <v>6630</v>
      </c>
      <c r="C373" s="152" t="s">
        <v>3128</v>
      </c>
      <c r="D373" s="152" t="str">
        <f t="shared" si="11"/>
        <v>CENTAR ZA SOCIJALNU SKRB OSIJEK (6630)</v>
      </c>
      <c r="E373" s="152" t="s">
        <v>3129</v>
      </c>
      <c r="F373" s="152" t="s">
        <v>271</v>
      </c>
      <c r="G373" s="153">
        <v>2872676</v>
      </c>
      <c r="H373" s="154" t="s">
        <v>3130</v>
      </c>
      <c r="J373" s="144"/>
    </row>
    <row r="374" spans="1:10" ht="15" customHeight="1">
      <c r="A374" s="150">
        <f t="shared" si="10"/>
        <v>369</v>
      </c>
      <c r="B374" s="151">
        <v>6656</v>
      </c>
      <c r="C374" s="152" t="s">
        <v>3131</v>
      </c>
      <c r="D374" s="152" t="str">
        <f t="shared" si="11"/>
        <v>CENTAR ZA SOCIJALNU SKRB PAKRAC (6656)</v>
      </c>
      <c r="E374" s="152" t="s">
        <v>3132</v>
      </c>
      <c r="F374" s="152" t="s">
        <v>3133</v>
      </c>
      <c r="G374" s="153">
        <v>2873265</v>
      </c>
      <c r="H374" s="154" t="s">
        <v>3134</v>
      </c>
      <c r="J374" s="144"/>
    </row>
    <row r="375" spans="1:10" ht="15" customHeight="1">
      <c r="A375" s="150">
        <f t="shared" si="10"/>
        <v>370</v>
      </c>
      <c r="B375" s="151">
        <v>22111</v>
      </c>
      <c r="C375" s="152" t="s">
        <v>3135</v>
      </c>
      <c r="D375" s="152" t="str">
        <f t="shared" si="11"/>
        <v>CENTAR ZA SOCIJALNU SKRB PAZIN (22111)</v>
      </c>
      <c r="E375" s="152" t="s">
        <v>3136</v>
      </c>
      <c r="F375" s="152" t="s">
        <v>2476</v>
      </c>
      <c r="G375" s="153">
        <v>2883333</v>
      </c>
      <c r="H375" s="154" t="s">
        <v>3137</v>
      </c>
      <c r="J375" s="144"/>
    </row>
    <row r="376" spans="1:10" ht="15" customHeight="1">
      <c r="A376" s="150">
        <f t="shared" si="10"/>
        <v>371</v>
      </c>
      <c r="B376" s="151">
        <v>6672</v>
      </c>
      <c r="C376" s="152" t="s">
        <v>3138</v>
      </c>
      <c r="D376" s="152" t="str">
        <f t="shared" si="11"/>
        <v>CENTAR ZA SOCIJALNU SKRB PETRINJA (6672)</v>
      </c>
      <c r="E376" s="152" t="s">
        <v>3139</v>
      </c>
      <c r="F376" s="152" t="s">
        <v>3140</v>
      </c>
      <c r="G376" s="153">
        <v>2883244</v>
      </c>
      <c r="H376" s="154" t="s">
        <v>3141</v>
      </c>
      <c r="J376" s="144"/>
    </row>
    <row r="377" spans="1:10" ht="15" customHeight="1">
      <c r="A377" s="150">
        <f t="shared" si="10"/>
        <v>372</v>
      </c>
      <c r="B377" s="151">
        <v>6961</v>
      </c>
      <c r="C377" s="152" t="s">
        <v>3142</v>
      </c>
      <c r="D377" s="152" t="str">
        <f t="shared" si="11"/>
        <v>CENTAR ZA SOCIJALNU SKRB PLOČE (6961)</v>
      </c>
      <c r="E377" s="152" t="s">
        <v>3143</v>
      </c>
      <c r="F377" s="152" t="s">
        <v>2672</v>
      </c>
      <c r="G377" s="153">
        <v>2882345</v>
      </c>
      <c r="H377" s="154" t="s">
        <v>3144</v>
      </c>
      <c r="J377" s="144"/>
    </row>
    <row r="378" spans="1:10" ht="15" customHeight="1">
      <c r="A378" s="150">
        <f t="shared" si="10"/>
        <v>373</v>
      </c>
      <c r="B378" s="151">
        <v>6697</v>
      </c>
      <c r="C378" s="152" t="s">
        <v>3145</v>
      </c>
      <c r="D378" s="152" t="str">
        <f t="shared" si="11"/>
        <v>CENTAR ZA SOCIJALNU SKRB POREČ (6697)</v>
      </c>
      <c r="E378" s="152" t="s">
        <v>3146</v>
      </c>
      <c r="F378" s="152" t="s">
        <v>584</v>
      </c>
      <c r="G378" s="153">
        <v>2883350</v>
      </c>
      <c r="H378" s="154" t="s">
        <v>3147</v>
      </c>
      <c r="J378" s="144"/>
    </row>
    <row r="379" spans="1:10" ht="15" customHeight="1">
      <c r="A379" s="150">
        <f t="shared" si="10"/>
        <v>374</v>
      </c>
      <c r="B379" s="151">
        <v>6777</v>
      </c>
      <c r="C379" s="152" t="s">
        <v>3148</v>
      </c>
      <c r="D379" s="152" t="str">
        <f t="shared" si="11"/>
        <v>CENTAR ZA SOCIJALNU SKRB POŽEGA (6777)</v>
      </c>
      <c r="E379" s="152" t="s">
        <v>3149</v>
      </c>
      <c r="F379" s="152" t="s">
        <v>510</v>
      </c>
      <c r="G379" s="153">
        <v>2873257</v>
      </c>
      <c r="H379" s="154" t="s">
        <v>3150</v>
      </c>
      <c r="J379" s="144"/>
    </row>
    <row r="380" spans="1:10" ht="15" customHeight="1">
      <c r="A380" s="150">
        <f t="shared" si="10"/>
        <v>375</v>
      </c>
      <c r="B380" s="151">
        <v>51749</v>
      </c>
      <c r="C380" s="152" t="s">
        <v>3151</v>
      </c>
      <c r="D380" s="152" t="str">
        <f t="shared" si="11"/>
        <v>CENTAR ZA SOCIJALNU SKRB PRELOG (51749)</v>
      </c>
      <c r="E380" s="152" t="s">
        <v>3152</v>
      </c>
      <c r="F380" s="152" t="s">
        <v>3153</v>
      </c>
      <c r="G380" s="153">
        <v>5344301</v>
      </c>
      <c r="H380" s="154" t="s">
        <v>3154</v>
      </c>
      <c r="J380" s="144"/>
    </row>
    <row r="381" spans="1:10" ht="15" customHeight="1">
      <c r="A381" s="150">
        <f>+A380+1</f>
        <v>376</v>
      </c>
      <c r="B381" s="151">
        <v>6701</v>
      </c>
      <c r="C381" s="152" t="s">
        <v>3155</v>
      </c>
      <c r="D381" s="152" t="str">
        <f t="shared" si="11"/>
        <v>CENTAR ZA SOCIJALNU SKRB PULA-POLA (6701)</v>
      </c>
      <c r="E381" s="152" t="s">
        <v>3156</v>
      </c>
      <c r="F381" s="152" t="s">
        <v>299</v>
      </c>
      <c r="G381" s="153">
        <v>2883384</v>
      </c>
      <c r="H381" s="154" t="s">
        <v>3157</v>
      </c>
      <c r="J381" s="144"/>
    </row>
    <row r="382" spans="1:10" ht="15" customHeight="1">
      <c r="A382" s="150">
        <f t="shared" ref="A382:A445" si="12">+A381+1</f>
        <v>377</v>
      </c>
      <c r="B382" s="151">
        <v>6710</v>
      </c>
      <c r="C382" s="152" t="s">
        <v>3158</v>
      </c>
      <c r="D382" s="152" t="str">
        <f t="shared" si="11"/>
        <v>CENTAR ZA SOCIJALNU SKRB RIJEKA (6710)</v>
      </c>
      <c r="E382" s="152" t="s">
        <v>3159</v>
      </c>
      <c r="F382" s="152" t="s">
        <v>313</v>
      </c>
      <c r="G382" s="153">
        <v>2883686</v>
      </c>
      <c r="H382" s="154" t="s">
        <v>3160</v>
      </c>
      <c r="J382" s="144"/>
    </row>
    <row r="383" spans="1:10" ht="15" customHeight="1">
      <c r="A383" s="150">
        <f t="shared" si="12"/>
        <v>378</v>
      </c>
      <c r="B383" s="151">
        <v>6728</v>
      </c>
      <c r="C383" s="152" t="s">
        <v>3161</v>
      </c>
      <c r="D383" s="152" t="str">
        <f t="shared" si="11"/>
        <v>CENTAR ZA SOCIJALNU SKRB ROVINJ (6728)</v>
      </c>
      <c r="E383" s="152" t="s">
        <v>3162</v>
      </c>
      <c r="F383" s="152" t="s">
        <v>3163</v>
      </c>
      <c r="G383" s="153">
        <v>2883376</v>
      </c>
      <c r="H383" s="154" t="s">
        <v>3164</v>
      </c>
      <c r="J383" s="144"/>
    </row>
    <row r="384" spans="1:10" ht="15" customHeight="1">
      <c r="A384" s="150">
        <f t="shared" si="12"/>
        <v>379</v>
      </c>
      <c r="B384" s="151">
        <v>6736</v>
      </c>
      <c r="C384" s="152" t="s">
        <v>3165</v>
      </c>
      <c r="D384" s="152" t="str">
        <f t="shared" si="11"/>
        <v>CENTAR ZA SOCIJALNU SKRB SAMOBOR (6736)</v>
      </c>
      <c r="E384" s="152" t="s">
        <v>3166</v>
      </c>
      <c r="F384" s="152" t="s">
        <v>3167</v>
      </c>
      <c r="G384" s="153">
        <v>2873109</v>
      </c>
      <c r="H384" s="154" t="s">
        <v>3168</v>
      </c>
      <c r="J384" s="144"/>
    </row>
    <row r="385" spans="1:10" ht="15" customHeight="1">
      <c r="A385" s="150">
        <f t="shared" si="12"/>
        <v>380</v>
      </c>
      <c r="B385" s="151">
        <v>6744</v>
      </c>
      <c r="C385" s="152" t="s">
        <v>3169</v>
      </c>
      <c r="D385" s="152" t="str">
        <f t="shared" si="11"/>
        <v>CENTAR ZA SOCIJALNU SKRB SENJ (6744)</v>
      </c>
      <c r="E385" s="152" t="s">
        <v>3170</v>
      </c>
      <c r="F385" s="152" t="s">
        <v>3171</v>
      </c>
      <c r="G385" s="153">
        <v>2883651</v>
      </c>
      <c r="H385" s="154" t="s">
        <v>3172</v>
      </c>
      <c r="J385" s="144"/>
    </row>
    <row r="386" spans="1:10" ht="15" customHeight="1">
      <c r="A386" s="150">
        <f t="shared" si="12"/>
        <v>381</v>
      </c>
      <c r="B386" s="151">
        <v>6752</v>
      </c>
      <c r="C386" s="152" t="s">
        <v>3173</v>
      </c>
      <c r="D386" s="152" t="str">
        <f t="shared" si="11"/>
        <v>CENTAR ZA SOCIJALNU SKRB SINJ (6752)</v>
      </c>
      <c r="E386" s="152" t="s">
        <v>3174</v>
      </c>
      <c r="F386" s="152" t="s">
        <v>3175</v>
      </c>
      <c r="G386" s="153">
        <v>2882710</v>
      </c>
      <c r="H386" s="154" t="s">
        <v>3176</v>
      </c>
      <c r="J386" s="144"/>
    </row>
    <row r="387" spans="1:10" ht="15" customHeight="1">
      <c r="A387" s="150">
        <f t="shared" si="12"/>
        <v>382</v>
      </c>
      <c r="B387" s="151">
        <v>6769</v>
      </c>
      <c r="C387" s="152" t="s">
        <v>3177</v>
      </c>
      <c r="D387" s="152" t="str">
        <f t="shared" si="11"/>
        <v>CENTAR ZA SOCIJALNU SKRB SISAK (6769)</v>
      </c>
      <c r="E387" s="152" t="s">
        <v>3178</v>
      </c>
      <c r="F387" s="152" t="s">
        <v>1283</v>
      </c>
      <c r="G387" s="153">
        <v>2883236</v>
      </c>
      <c r="H387" s="154" t="s">
        <v>3179</v>
      </c>
      <c r="J387" s="144"/>
    </row>
    <row r="388" spans="1:10" ht="15" customHeight="1">
      <c r="A388" s="150">
        <f t="shared" si="12"/>
        <v>383</v>
      </c>
      <c r="B388" s="151">
        <v>6689</v>
      </c>
      <c r="C388" s="152" t="s">
        <v>3180</v>
      </c>
      <c r="D388" s="152" t="str">
        <f t="shared" si="11"/>
        <v>CENTAR ZA SOCIJALNU SKRB SLATINA (6689)</v>
      </c>
      <c r="E388" s="152" t="s">
        <v>3181</v>
      </c>
      <c r="F388" s="152" t="s">
        <v>3182</v>
      </c>
      <c r="G388" s="153">
        <v>2873028</v>
      </c>
      <c r="H388" s="154" t="s">
        <v>3183</v>
      </c>
      <c r="J388" s="144"/>
    </row>
    <row r="389" spans="1:10" ht="15" customHeight="1">
      <c r="A389" s="150">
        <f t="shared" si="12"/>
        <v>384</v>
      </c>
      <c r="B389" s="151">
        <v>6785</v>
      </c>
      <c r="C389" s="152" t="s">
        <v>3184</v>
      </c>
      <c r="D389" s="152" t="str">
        <f t="shared" si="11"/>
        <v>CENTAR ZA SOCIJALNU SKRB SLAVONSKI BROD (6785)</v>
      </c>
      <c r="E389" s="152" t="s">
        <v>3185</v>
      </c>
      <c r="F389" s="152" t="s">
        <v>1328</v>
      </c>
      <c r="G389" s="153">
        <v>2872412</v>
      </c>
      <c r="H389" s="154" t="s">
        <v>3186</v>
      </c>
      <c r="J389" s="144"/>
    </row>
    <row r="390" spans="1:10" ht="15" customHeight="1">
      <c r="A390" s="150">
        <f t="shared" si="12"/>
        <v>385</v>
      </c>
      <c r="B390" s="151">
        <v>19931</v>
      </c>
      <c r="C390" s="152" t="s">
        <v>3187</v>
      </c>
      <c r="D390" s="152" t="str">
        <f t="shared" ref="D390:D453" si="13">C390&amp;" ("&amp;B390&amp;")"</f>
        <v>CENTAR ZA SOCIJALNU SKRB SLUNJ (19931)</v>
      </c>
      <c r="E390" s="152" t="s">
        <v>3188</v>
      </c>
      <c r="F390" s="152" t="s">
        <v>3189</v>
      </c>
      <c r="G390" s="153">
        <v>2882990</v>
      </c>
      <c r="H390" s="154" t="s">
        <v>3190</v>
      </c>
      <c r="J390" s="144"/>
    </row>
    <row r="391" spans="1:10" ht="15" customHeight="1">
      <c r="A391" s="150">
        <f t="shared" si="12"/>
        <v>386</v>
      </c>
      <c r="B391" s="151">
        <v>6890</v>
      </c>
      <c r="C391" s="152" t="s">
        <v>3191</v>
      </c>
      <c r="D391" s="152" t="str">
        <f t="shared" si="13"/>
        <v>CENTAR ZA SOCIJALNU SKRB SPLIT (6890)</v>
      </c>
      <c r="E391" s="152" t="s">
        <v>3192</v>
      </c>
      <c r="F391" s="152" t="s">
        <v>353</v>
      </c>
      <c r="G391" s="153">
        <v>2882752</v>
      </c>
      <c r="H391" s="154" t="s">
        <v>3193</v>
      </c>
      <c r="J391" s="144"/>
    </row>
    <row r="392" spans="1:10" ht="15" customHeight="1">
      <c r="A392" s="150">
        <f t="shared" si="12"/>
        <v>387</v>
      </c>
      <c r="B392" s="151">
        <v>6937</v>
      </c>
      <c r="C392" s="152" t="s">
        <v>3194</v>
      </c>
      <c r="D392" s="152" t="str">
        <f t="shared" si="13"/>
        <v>CENTAR ZA SOCIJALNU SKRB SVETI IVAN ZELINA  (6937)</v>
      </c>
      <c r="E392" s="152" t="s">
        <v>3195</v>
      </c>
      <c r="F392" s="152" t="s">
        <v>3196</v>
      </c>
      <c r="G392" s="153">
        <v>2873052</v>
      </c>
      <c r="H392" s="154" t="s">
        <v>3197</v>
      </c>
      <c r="J392" s="144"/>
    </row>
    <row r="393" spans="1:10" ht="15" customHeight="1">
      <c r="A393" s="150">
        <f t="shared" si="12"/>
        <v>388</v>
      </c>
      <c r="B393" s="151">
        <v>6793</v>
      </c>
      <c r="C393" s="152" t="s">
        <v>3198</v>
      </c>
      <c r="D393" s="152" t="str">
        <f t="shared" si="13"/>
        <v>CENTAR ZA SOCIJALNU SKRB ŠIBENIK (6793)</v>
      </c>
      <c r="E393" s="152" t="s">
        <v>3199</v>
      </c>
      <c r="F393" s="152" t="s">
        <v>517</v>
      </c>
      <c r="G393" s="153">
        <v>2882019</v>
      </c>
      <c r="H393" s="154" t="s">
        <v>3200</v>
      </c>
      <c r="J393" s="144"/>
    </row>
    <row r="394" spans="1:10" ht="15" customHeight="1">
      <c r="A394" s="150">
        <f t="shared" si="12"/>
        <v>389</v>
      </c>
      <c r="B394" s="151">
        <v>6808</v>
      </c>
      <c r="C394" s="152" t="s">
        <v>3201</v>
      </c>
      <c r="D394" s="152" t="str">
        <f t="shared" si="13"/>
        <v>CENTAR ZA SOCIJALNU SKRB TROGIR (6808)</v>
      </c>
      <c r="E394" s="152" t="s">
        <v>3202</v>
      </c>
      <c r="F394" s="152" t="s">
        <v>3203</v>
      </c>
      <c r="G394" s="153">
        <v>2882701</v>
      </c>
      <c r="H394" s="154" t="s">
        <v>3204</v>
      </c>
      <c r="J394" s="144"/>
    </row>
    <row r="395" spans="1:10" ht="15" customHeight="1">
      <c r="A395" s="150">
        <f t="shared" si="12"/>
        <v>390</v>
      </c>
      <c r="B395" s="151">
        <v>6816</v>
      </c>
      <c r="C395" s="152" t="s">
        <v>3205</v>
      </c>
      <c r="D395" s="152" t="str">
        <f t="shared" si="13"/>
        <v>CENTAR ZA SOCIJALNU SKRB VALPOVO (6816)</v>
      </c>
      <c r="E395" s="152" t="s">
        <v>3206</v>
      </c>
      <c r="F395" s="152" t="s">
        <v>3207</v>
      </c>
      <c r="G395" s="153">
        <v>2872714</v>
      </c>
      <c r="H395" s="154" t="s">
        <v>3208</v>
      </c>
      <c r="J395" s="144"/>
    </row>
    <row r="396" spans="1:10" ht="15" customHeight="1">
      <c r="A396" s="150">
        <f t="shared" si="12"/>
        <v>391</v>
      </c>
      <c r="B396" s="151">
        <v>21981</v>
      </c>
      <c r="C396" s="152" t="s">
        <v>3209</v>
      </c>
      <c r="D396" s="152" t="str">
        <f t="shared" si="13"/>
        <v>CENTAR ZA SOCIJALNU SKRB VARAŽDIN (21981)</v>
      </c>
      <c r="E396" s="152" t="s">
        <v>3210</v>
      </c>
      <c r="F396" s="152" t="s">
        <v>438</v>
      </c>
      <c r="G396" s="153">
        <v>2872617</v>
      </c>
      <c r="H396" s="154" t="s">
        <v>3211</v>
      </c>
      <c r="J396" s="144"/>
    </row>
    <row r="397" spans="1:10" ht="15" customHeight="1">
      <c r="A397" s="150">
        <f t="shared" si="12"/>
        <v>392</v>
      </c>
      <c r="B397" s="151">
        <v>6832</v>
      </c>
      <c r="C397" s="152" t="s">
        <v>3212</v>
      </c>
      <c r="D397" s="152" t="str">
        <f t="shared" si="13"/>
        <v>CENTAR ZA SOCIJALNU SKRB VELIKA GORICA  (6832)</v>
      </c>
      <c r="E397" s="152" t="s">
        <v>3213</v>
      </c>
      <c r="F397" s="152" t="s">
        <v>2390</v>
      </c>
      <c r="G397" s="153">
        <v>2873117</v>
      </c>
      <c r="H397" s="154" t="s">
        <v>3214</v>
      </c>
      <c r="J397" s="144"/>
    </row>
    <row r="398" spans="1:10" ht="15" customHeight="1">
      <c r="A398" s="150">
        <f t="shared" si="12"/>
        <v>393</v>
      </c>
      <c r="B398" s="151">
        <v>6849</v>
      </c>
      <c r="C398" s="152" t="s">
        <v>3215</v>
      </c>
      <c r="D398" s="152" t="str">
        <f t="shared" si="13"/>
        <v>CENTAR ZA SOCIJALNU SKRB VINKOVCI (6849)</v>
      </c>
      <c r="E398" s="152" t="s">
        <v>3216</v>
      </c>
      <c r="F398" s="152" t="s">
        <v>3217</v>
      </c>
      <c r="G398" s="153">
        <v>2872803</v>
      </c>
      <c r="H398" s="154" t="s">
        <v>3218</v>
      </c>
      <c r="J398" s="144"/>
    </row>
    <row r="399" spans="1:10" ht="15" customHeight="1">
      <c r="A399" s="150">
        <f t="shared" si="12"/>
        <v>394</v>
      </c>
      <c r="B399" s="151">
        <v>6857</v>
      </c>
      <c r="C399" s="152" t="s">
        <v>3219</v>
      </c>
      <c r="D399" s="152" t="str">
        <f t="shared" si="13"/>
        <v>CENTAR ZA SOCIJALNU SKRB VIROVITICA (6857)</v>
      </c>
      <c r="E399" s="152" t="s">
        <v>3220</v>
      </c>
      <c r="F399" s="152" t="s">
        <v>520</v>
      </c>
      <c r="G399" s="153">
        <v>2873010</v>
      </c>
      <c r="H399" s="154" t="s">
        <v>3221</v>
      </c>
      <c r="J399" s="144"/>
    </row>
    <row r="400" spans="1:10" ht="15" customHeight="1">
      <c r="A400" s="150">
        <f t="shared" si="12"/>
        <v>395</v>
      </c>
      <c r="B400" s="151">
        <v>6873</v>
      </c>
      <c r="C400" s="152" t="s">
        <v>3222</v>
      </c>
      <c r="D400" s="152" t="str">
        <f t="shared" si="13"/>
        <v>CENTAR ZA SOCIJALNU SKRB VRBOVEC (6873)</v>
      </c>
      <c r="E400" s="152" t="s">
        <v>3223</v>
      </c>
      <c r="F400" s="152" t="s">
        <v>3224</v>
      </c>
      <c r="G400" s="153">
        <v>2873044</v>
      </c>
      <c r="H400" s="154" t="s">
        <v>3225</v>
      </c>
      <c r="J400" s="144"/>
    </row>
    <row r="401" spans="1:10" ht="15" customHeight="1">
      <c r="A401" s="150">
        <f t="shared" si="12"/>
        <v>396</v>
      </c>
      <c r="B401" s="151">
        <v>22259</v>
      </c>
      <c r="C401" s="152" t="s">
        <v>3226</v>
      </c>
      <c r="D401" s="152" t="str">
        <f t="shared" si="13"/>
        <v>CENTAR ZA SOCIJALNU SKRB VUKOVAR (22259)</v>
      </c>
      <c r="E401" s="152" t="s">
        <v>3227</v>
      </c>
      <c r="F401" s="152" t="s">
        <v>494</v>
      </c>
      <c r="G401" s="153">
        <v>2872820</v>
      </c>
      <c r="H401" s="154" t="s">
        <v>3228</v>
      </c>
      <c r="J401" s="144"/>
    </row>
    <row r="402" spans="1:10" ht="15" customHeight="1">
      <c r="A402" s="150">
        <f t="shared" si="12"/>
        <v>397</v>
      </c>
      <c r="B402" s="151">
        <v>6881</v>
      </c>
      <c r="C402" s="152" t="s">
        <v>3229</v>
      </c>
      <c r="D402" s="152" t="str">
        <f t="shared" si="13"/>
        <v>CENTAR ZA SOCIJALNU SKRB ZABOK (6881)</v>
      </c>
      <c r="E402" s="152" t="s">
        <v>3230</v>
      </c>
      <c r="F402" s="152" t="s">
        <v>3231</v>
      </c>
      <c r="G402" s="153">
        <v>2877473</v>
      </c>
      <c r="H402" s="154" t="s">
        <v>3232</v>
      </c>
      <c r="J402" s="144"/>
    </row>
    <row r="403" spans="1:10" ht="15" customHeight="1">
      <c r="A403" s="150">
        <f t="shared" si="12"/>
        <v>398</v>
      </c>
      <c r="B403" s="151">
        <v>6912</v>
      </c>
      <c r="C403" s="152" t="s">
        <v>3233</v>
      </c>
      <c r="D403" s="152" t="str">
        <f t="shared" si="13"/>
        <v>CENTAR ZA SOCIJALNU SKRB ZADAR (6912)</v>
      </c>
      <c r="E403" s="152" t="s">
        <v>2562</v>
      </c>
      <c r="F403" s="152" t="s">
        <v>309</v>
      </c>
      <c r="G403" s="153">
        <v>2884313</v>
      </c>
      <c r="H403" s="154" t="s">
        <v>3234</v>
      </c>
      <c r="J403" s="144"/>
    </row>
    <row r="404" spans="1:10" ht="15" customHeight="1">
      <c r="A404" s="150">
        <f t="shared" si="12"/>
        <v>399</v>
      </c>
      <c r="B404" s="151">
        <v>22550</v>
      </c>
      <c r="C404" s="152" t="s">
        <v>3235</v>
      </c>
      <c r="D404" s="152" t="str">
        <f t="shared" si="13"/>
        <v>CENTAR ZA SOCIJALNU SKRB ZAGREB (22550)</v>
      </c>
      <c r="E404" s="152" t="s">
        <v>3236</v>
      </c>
      <c r="F404" s="152" t="s">
        <v>268</v>
      </c>
      <c r="G404" s="153">
        <v>2874440</v>
      </c>
      <c r="H404" s="154" t="s">
        <v>3237</v>
      </c>
      <c r="J404" s="144"/>
    </row>
    <row r="405" spans="1:10" ht="15" customHeight="1">
      <c r="A405" s="150">
        <f t="shared" si="12"/>
        <v>400</v>
      </c>
      <c r="B405" s="151">
        <v>6929</v>
      </c>
      <c r="C405" s="152" t="s">
        <v>3238</v>
      </c>
      <c r="D405" s="152" t="str">
        <f t="shared" si="13"/>
        <v>CENTAR ZA SOCIJALNU SKRB ZAPREŠIĆ (6929)</v>
      </c>
      <c r="E405" s="152" t="s">
        <v>3239</v>
      </c>
      <c r="F405" s="152" t="s">
        <v>3240</v>
      </c>
      <c r="G405" s="153">
        <v>2873095</v>
      </c>
      <c r="H405" s="154" t="s">
        <v>3241</v>
      </c>
      <c r="J405" s="144"/>
    </row>
    <row r="406" spans="1:10" ht="15" customHeight="1">
      <c r="A406" s="150">
        <f t="shared" si="12"/>
        <v>401</v>
      </c>
      <c r="B406" s="151">
        <v>6945</v>
      </c>
      <c r="C406" s="152" t="s">
        <v>3242</v>
      </c>
      <c r="D406" s="152" t="str">
        <f t="shared" si="13"/>
        <v>CENTAR ZA SOCIJALNU SKRB ZLATAR BISTRICA (6945)</v>
      </c>
      <c r="E406" s="152" t="s">
        <v>3243</v>
      </c>
      <c r="F406" s="152" t="s">
        <v>3244</v>
      </c>
      <c r="G406" s="153">
        <v>2877449</v>
      </c>
      <c r="H406" s="154" t="s">
        <v>3245</v>
      </c>
      <c r="J406" s="144"/>
    </row>
    <row r="407" spans="1:10" ht="15" customHeight="1">
      <c r="A407" s="150">
        <f t="shared" si="12"/>
        <v>402</v>
      </c>
      <c r="B407" s="151">
        <v>6953</v>
      </c>
      <c r="C407" s="152" t="s">
        <v>3246</v>
      </c>
      <c r="D407" s="152" t="str">
        <f t="shared" si="13"/>
        <v>CENTAR ZA SOCIJALNU SKRB ŽUPANJA (6953)</v>
      </c>
      <c r="E407" s="152" t="s">
        <v>3247</v>
      </c>
      <c r="F407" s="152" t="s">
        <v>3248</v>
      </c>
      <c r="G407" s="153">
        <v>2872811</v>
      </c>
      <c r="H407" s="154" t="s">
        <v>3249</v>
      </c>
      <c r="J407" s="144"/>
    </row>
    <row r="408" spans="1:10" ht="15" customHeight="1">
      <c r="A408" s="150">
        <f t="shared" si="12"/>
        <v>403</v>
      </c>
      <c r="B408" s="151">
        <v>7122</v>
      </c>
      <c r="C408" s="152" t="s">
        <v>3250</v>
      </c>
      <c r="D408" s="152" t="str">
        <f t="shared" si="13"/>
        <v>DJEČJI DOM "IVANA BRLIĆ MAŽURANIĆ" LOVRAN (7122)</v>
      </c>
      <c r="E408" s="152" t="s">
        <v>3251</v>
      </c>
      <c r="F408" s="152" t="s">
        <v>2770</v>
      </c>
      <c r="G408" s="153">
        <v>3090353</v>
      </c>
      <c r="H408" s="154" t="s">
        <v>3252</v>
      </c>
      <c r="J408" s="144"/>
    </row>
    <row r="409" spans="1:10" ht="15" customHeight="1">
      <c r="A409" s="150">
        <f t="shared" si="12"/>
        <v>404</v>
      </c>
      <c r="B409" s="151">
        <v>7202</v>
      </c>
      <c r="C409" s="152" t="s">
        <v>3253</v>
      </c>
      <c r="D409" s="152" t="str">
        <f t="shared" si="13"/>
        <v>DJEČJI DOM SV. ANA, VINKOVCI (7202)</v>
      </c>
      <c r="E409" s="152" t="s">
        <v>3254</v>
      </c>
      <c r="F409" s="152" t="s">
        <v>3255</v>
      </c>
      <c r="G409" s="153">
        <v>3367819</v>
      </c>
      <c r="H409" s="154" t="s">
        <v>3256</v>
      </c>
      <c r="J409" s="144"/>
    </row>
    <row r="410" spans="1:10" ht="15" customHeight="1">
      <c r="A410" s="150">
        <f t="shared" si="12"/>
        <v>405</v>
      </c>
      <c r="B410" s="151">
        <v>7171</v>
      </c>
      <c r="C410" s="152" t="s">
        <v>3257</v>
      </c>
      <c r="D410" s="152" t="str">
        <f t="shared" si="13"/>
        <v>DJEČJI DOM VRBINA SISAK (7171)</v>
      </c>
      <c r="E410" s="152" t="s">
        <v>3258</v>
      </c>
      <c r="F410" s="152" t="s">
        <v>1283</v>
      </c>
      <c r="G410" s="153">
        <v>3313964</v>
      </c>
      <c r="H410" s="154" t="s">
        <v>3259</v>
      </c>
      <c r="J410" s="144"/>
    </row>
    <row r="411" spans="1:10" ht="15" customHeight="1">
      <c r="A411" s="150">
        <f t="shared" si="12"/>
        <v>406</v>
      </c>
      <c r="B411" s="151">
        <v>7376</v>
      </c>
      <c r="C411" s="152" t="s">
        <v>3260</v>
      </c>
      <c r="D411" s="152" t="str">
        <f t="shared" si="13"/>
        <v>DNEVNI CENTAR ZA REHABILITACIJU SLAVA RAŠKAJ (7376)</v>
      </c>
      <c r="E411" s="152" t="s">
        <v>3261</v>
      </c>
      <c r="F411" s="152" t="s">
        <v>313</v>
      </c>
      <c r="G411" s="153">
        <v>3321266</v>
      </c>
      <c r="H411" s="154" t="s">
        <v>3262</v>
      </c>
      <c r="J411" s="144"/>
    </row>
    <row r="412" spans="1:10" ht="15" customHeight="1">
      <c r="A412" s="150">
        <f t="shared" si="12"/>
        <v>407</v>
      </c>
      <c r="B412" s="151">
        <v>7665</v>
      </c>
      <c r="C412" s="152" t="s">
        <v>3263</v>
      </c>
      <c r="D412" s="152" t="str">
        <f t="shared" si="13"/>
        <v>DOM ZA ODRASLE OSOBE LOBOR-GRAD (7665)</v>
      </c>
      <c r="E412" s="152" t="s">
        <v>3264</v>
      </c>
      <c r="F412" s="152" t="s">
        <v>3265</v>
      </c>
      <c r="G412" s="153">
        <v>3126889</v>
      </c>
      <c r="H412" s="154" t="s">
        <v>3266</v>
      </c>
      <c r="J412" s="144"/>
    </row>
    <row r="413" spans="1:10" ht="15" customHeight="1">
      <c r="A413" s="150">
        <f t="shared" si="12"/>
        <v>408</v>
      </c>
      <c r="B413" s="151">
        <v>7083</v>
      </c>
      <c r="C413" s="152" t="s">
        <v>3267</v>
      </c>
      <c r="D413" s="152" t="str">
        <f t="shared" si="13"/>
        <v>DOM ZA DJECU I MLAĐE PUNOLJETNE OSOBE MASLINA, DUBROVNIK (7083)</v>
      </c>
      <c r="E413" s="152" t="s">
        <v>3268</v>
      </c>
      <c r="F413" s="152" t="s">
        <v>306</v>
      </c>
      <c r="G413" s="153">
        <v>3304167</v>
      </c>
      <c r="H413" s="154" t="s">
        <v>3269</v>
      </c>
      <c r="J413" s="144"/>
    </row>
    <row r="414" spans="1:10" ht="15" customHeight="1">
      <c r="A414" s="150">
        <f t="shared" si="12"/>
        <v>409</v>
      </c>
      <c r="B414" s="151">
        <v>7198</v>
      </c>
      <c r="C414" s="152" t="s">
        <v>3270</v>
      </c>
      <c r="D414" s="152" t="str">
        <f t="shared" si="13"/>
        <v>DOM ZA DJECU MAESTRAL SPLIT (7198)</v>
      </c>
      <c r="E414" s="152" t="s">
        <v>3271</v>
      </c>
      <c r="F414" s="152" t="s">
        <v>353</v>
      </c>
      <c r="G414" s="153">
        <v>3118606</v>
      </c>
      <c r="H414" s="154" t="s">
        <v>3272</v>
      </c>
      <c r="J414" s="144"/>
    </row>
    <row r="415" spans="1:10" ht="15" customHeight="1">
      <c r="A415" s="150">
        <f t="shared" si="12"/>
        <v>410</v>
      </c>
      <c r="B415" s="151">
        <v>7155</v>
      </c>
      <c r="C415" s="152" t="s">
        <v>3273</v>
      </c>
      <c r="D415" s="152" t="str">
        <f t="shared" si="13"/>
        <v>DOM ZA DJECU ZA MLAĐE I PUNOLJETNE OSOBE PULA (7155)</v>
      </c>
      <c r="E415" s="152" t="s">
        <v>3274</v>
      </c>
      <c r="F415" s="152" t="s">
        <v>299</v>
      </c>
      <c r="G415" s="153">
        <v>3203824</v>
      </c>
      <c r="H415" s="154" t="s">
        <v>3275</v>
      </c>
      <c r="J415" s="144"/>
    </row>
    <row r="416" spans="1:10" ht="15" customHeight="1">
      <c r="A416" s="150">
        <f t="shared" si="12"/>
        <v>411</v>
      </c>
      <c r="B416" s="151">
        <v>7219</v>
      </c>
      <c r="C416" s="152" t="s">
        <v>3276</v>
      </c>
      <c r="D416" s="152" t="str">
        <f t="shared" si="13"/>
        <v>DJEČJI DOM ZAGREB (7219)</v>
      </c>
      <c r="E416" s="152" t="s">
        <v>3277</v>
      </c>
      <c r="F416" s="152" t="s">
        <v>268</v>
      </c>
      <c r="G416" s="153">
        <v>3289745</v>
      </c>
      <c r="H416" s="154" t="s">
        <v>3278</v>
      </c>
      <c r="J416" s="144"/>
    </row>
    <row r="417" spans="1:10" ht="15" customHeight="1">
      <c r="A417" s="150">
        <f t="shared" si="12"/>
        <v>412</v>
      </c>
      <c r="B417" s="151">
        <v>7227</v>
      </c>
      <c r="C417" s="152" t="s">
        <v>3279</v>
      </c>
      <c r="D417" s="152" t="str">
        <f t="shared" si="13"/>
        <v>DOM ZA ODGOJ DJECE BEDEKOVČINA (7227)</v>
      </c>
      <c r="E417" s="152" t="s">
        <v>3280</v>
      </c>
      <c r="F417" s="152" t="s">
        <v>3281</v>
      </c>
      <c r="G417" s="153">
        <v>3016692</v>
      </c>
      <c r="H417" s="154" t="s">
        <v>3282</v>
      </c>
      <c r="J417" s="144"/>
    </row>
    <row r="418" spans="1:10" ht="15" customHeight="1">
      <c r="A418" s="150">
        <f t="shared" si="12"/>
        <v>413</v>
      </c>
      <c r="B418" s="151">
        <v>7251</v>
      </c>
      <c r="C418" s="152" t="s">
        <v>3283</v>
      </c>
      <c r="D418" s="152" t="str">
        <f t="shared" si="13"/>
        <v>DOM ZA ODGOJ DJECE I MLADEŽI KARLOVAC (7251)</v>
      </c>
      <c r="E418" s="152" t="s">
        <v>3284</v>
      </c>
      <c r="F418" s="152" t="s">
        <v>506</v>
      </c>
      <c r="G418" s="153">
        <v>3130576</v>
      </c>
      <c r="H418" s="154" t="s">
        <v>3285</v>
      </c>
      <c r="J418" s="144"/>
    </row>
    <row r="419" spans="1:10" ht="15" customHeight="1">
      <c r="A419" s="150">
        <f t="shared" si="12"/>
        <v>414</v>
      </c>
      <c r="B419" s="151">
        <v>7278</v>
      </c>
      <c r="C419" s="152" t="s">
        <v>3286</v>
      </c>
      <c r="D419" s="152" t="str">
        <f t="shared" si="13"/>
        <v>DOM ZA ODGOJ DJECE I MLADEŽI OSIJEK (7278)</v>
      </c>
      <c r="E419" s="152" t="s">
        <v>3287</v>
      </c>
      <c r="F419" s="152" t="s">
        <v>271</v>
      </c>
      <c r="G419" s="153">
        <v>3014428</v>
      </c>
      <c r="H419" s="154" t="s">
        <v>3288</v>
      </c>
      <c r="J419" s="144"/>
    </row>
    <row r="420" spans="1:10" ht="15" customHeight="1">
      <c r="A420" s="150">
        <f t="shared" si="12"/>
        <v>415</v>
      </c>
      <c r="B420" s="151">
        <v>7286</v>
      </c>
      <c r="C420" s="152" t="s">
        <v>3289</v>
      </c>
      <c r="D420" s="152" t="str">
        <f t="shared" si="13"/>
        <v>DOM ZA ODGOJ DJECE I MLADEŽI PULA (7286)</v>
      </c>
      <c r="E420" s="152" t="s">
        <v>3290</v>
      </c>
      <c r="F420" s="152" t="s">
        <v>299</v>
      </c>
      <c r="G420" s="153">
        <v>3203832</v>
      </c>
      <c r="H420" s="154" t="s">
        <v>3291</v>
      </c>
      <c r="J420" s="144"/>
    </row>
    <row r="421" spans="1:10" ht="15" customHeight="1">
      <c r="A421" s="150">
        <f t="shared" si="12"/>
        <v>416</v>
      </c>
      <c r="B421" s="151">
        <v>7294</v>
      </c>
      <c r="C421" s="152" t="s">
        <v>3292</v>
      </c>
      <c r="D421" s="152" t="str">
        <f t="shared" si="13"/>
        <v>DOM ZA ODGOJ DJECE I MLADEŽI RIJEKA (7294)</v>
      </c>
      <c r="E421" s="152" t="s">
        <v>3293</v>
      </c>
      <c r="F421" s="152" t="s">
        <v>313</v>
      </c>
      <c r="G421" s="153">
        <v>3321282</v>
      </c>
      <c r="H421" s="154" t="s">
        <v>3294</v>
      </c>
      <c r="J421" s="144"/>
    </row>
    <row r="422" spans="1:10" ht="15" customHeight="1">
      <c r="A422" s="150">
        <f t="shared" si="12"/>
        <v>417</v>
      </c>
      <c r="B422" s="151">
        <v>7317</v>
      </c>
      <c r="C422" s="152" t="s">
        <v>3295</v>
      </c>
      <c r="D422" s="152" t="str">
        <f t="shared" si="13"/>
        <v>DOM ZA ODGOJ DJECE I MLADEŽI ZADAR (7317)</v>
      </c>
      <c r="E422" s="152" t="s">
        <v>3296</v>
      </c>
      <c r="F422" s="152" t="s">
        <v>309</v>
      </c>
      <c r="G422" s="153">
        <v>3153037</v>
      </c>
      <c r="H422" s="154" t="s">
        <v>3297</v>
      </c>
      <c r="J422" s="144"/>
    </row>
    <row r="423" spans="1:10" ht="15" customHeight="1">
      <c r="A423" s="150">
        <f t="shared" si="12"/>
        <v>418</v>
      </c>
      <c r="B423" s="151">
        <v>7325</v>
      </c>
      <c r="C423" s="152" t="s">
        <v>3298</v>
      </c>
      <c r="D423" s="152" t="str">
        <f t="shared" si="13"/>
        <v>DOM ZA ODGOJ DJECE I MLADEŽI ZAGREB (7325)</v>
      </c>
      <c r="E423" s="152" t="s">
        <v>3299</v>
      </c>
      <c r="F423" s="152" t="s">
        <v>3300</v>
      </c>
      <c r="G423" s="153">
        <v>3207536</v>
      </c>
      <c r="H423" s="154" t="s">
        <v>3301</v>
      </c>
      <c r="J423" s="144"/>
    </row>
    <row r="424" spans="1:10" ht="15" customHeight="1">
      <c r="A424" s="150">
        <f t="shared" si="12"/>
        <v>419</v>
      </c>
      <c r="B424" s="151">
        <v>22283</v>
      </c>
      <c r="C424" s="152" t="s">
        <v>3302</v>
      </c>
      <c r="D424" s="152" t="str">
        <f t="shared" si="13"/>
        <v>DOM ZA ODRASLE OSOBE BIDRUŽICA (22283)</v>
      </c>
      <c r="E424" s="152" t="s">
        <v>3303</v>
      </c>
      <c r="F424" s="152" t="s">
        <v>3304</v>
      </c>
      <c r="G424" s="153">
        <v>1354248</v>
      </c>
      <c r="H424" s="154" t="s">
        <v>3305</v>
      </c>
      <c r="J424" s="144"/>
    </row>
    <row r="425" spans="1:10" ht="15" customHeight="1">
      <c r="A425" s="150">
        <f t="shared" si="12"/>
        <v>420</v>
      </c>
      <c r="B425" s="151">
        <v>7840</v>
      </c>
      <c r="C425" s="152" t="s">
        <v>3306</v>
      </c>
      <c r="D425" s="152" t="str">
        <f t="shared" si="13"/>
        <v>DOM ZA ODRASLE OSOBE BOROVA (7840)</v>
      </c>
      <c r="E425" s="152" t="s">
        <v>3307</v>
      </c>
      <c r="F425" s="152" t="s">
        <v>3308</v>
      </c>
      <c r="G425" s="153">
        <v>3105407</v>
      </c>
      <c r="H425" s="154" t="s">
        <v>3309</v>
      </c>
      <c r="J425" s="144"/>
    </row>
    <row r="426" spans="1:10" ht="15" customHeight="1">
      <c r="A426" s="150">
        <f t="shared" si="12"/>
        <v>421</v>
      </c>
      <c r="B426" s="151">
        <v>26547</v>
      </c>
      <c r="C426" s="152" t="s">
        <v>3310</v>
      </c>
      <c r="D426" s="152" t="str">
        <f t="shared" si="13"/>
        <v>DOM ZA ODRASLE OSOBE I REHABILITACIJU METKOVIĆ (26547)</v>
      </c>
      <c r="E426" s="152" t="s">
        <v>3099</v>
      </c>
      <c r="F426" s="152" t="s">
        <v>3100</v>
      </c>
      <c r="G426" s="153">
        <v>1831976</v>
      </c>
      <c r="H426" s="154" t="s">
        <v>3311</v>
      </c>
      <c r="J426" s="144"/>
    </row>
    <row r="427" spans="1:10" ht="15" customHeight="1">
      <c r="A427" s="150">
        <f t="shared" si="12"/>
        <v>422</v>
      </c>
      <c r="B427" s="151">
        <v>7673</v>
      </c>
      <c r="C427" s="152" t="s">
        <v>3312</v>
      </c>
      <c r="D427" s="152" t="str">
        <f t="shared" si="13"/>
        <v>DOM ZA ODRASLE OSOBE LJESKOVICA (7673)</v>
      </c>
      <c r="E427" s="152" t="s">
        <v>3313</v>
      </c>
      <c r="F427" s="152" t="s">
        <v>3314</v>
      </c>
      <c r="G427" s="153">
        <v>3346366</v>
      </c>
      <c r="H427" s="154" t="s">
        <v>3315</v>
      </c>
      <c r="J427" s="144"/>
    </row>
    <row r="428" spans="1:10" ht="15" customHeight="1">
      <c r="A428" s="150">
        <f t="shared" si="12"/>
        <v>423</v>
      </c>
      <c r="B428" s="151">
        <v>7729</v>
      </c>
      <c r="C428" s="152" t="s">
        <v>3316</v>
      </c>
      <c r="D428" s="152" t="str">
        <f t="shared" si="13"/>
        <v>DOM ZA ODRASLE OSOBE NUŠTAR (7729)</v>
      </c>
      <c r="E428" s="152" t="s">
        <v>3317</v>
      </c>
      <c r="F428" s="152" t="s">
        <v>3318</v>
      </c>
      <c r="G428" s="153">
        <v>3301451</v>
      </c>
      <c r="H428" s="154" t="s">
        <v>3319</v>
      </c>
      <c r="J428" s="144"/>
    </row>
    <row r="429" spans="1:10" ht="15" customHeight="1">
      <c r="A429" s="150">
        <f t="shared" si="12"/>
        <v>424</v>
      </c>
      <c r="B429" s="151">
        <v>7745</v>
      </c>
      <c r="C429" s="152" t="s">
        <v>3320</v>
      </c>
      <c r="D429" s="152" t="str">
        <f t="shared" si="13"/>
        <v>DOM ZA ODRASLE OSOBE OREHOVICA (7745)</v>
      </c>
      <c r="E429" s="152" t="s">
        <v>3321</v>
      </c>
      <c r="F429" s="152" t="s">
        <v>3322</v>
      </c>
      <c r="G429" s="153">
        <v>3110150</v>
      </c>
      <c r="H429" s="154" t="s">
        <v>3323</v>
      </c>
      <c r="J429" s="144"/>
    </row>
    <row r="430" spans="1:10" ht="15" customHeight="1">
      <c r="A430" s="150">
        <f t="shared" si="12"/>
        <v>425</v>
      </c>
      <c r="B430" s="151">
        <v>23569</v>
      </c>
      <c r="C430" s="152" t="s">
        <v>3324</v>
      </c>
      <c r="D430" s="152" t="str">
        <f t="shared" si="13"/>
        <v>DOM ZA ODRASLE OSOBE TURNIĆ (23569)</v>
      </c>
      <c r="E430" s="152" t="s">
        <v>3325</v>
      </c>
      <c r="F430" s="152" t="s">
        <v>313</v>
      </c>
      <c r="G430" s="153">
        <v>2848317</v>
      </c>
      <c r="H430" s="154" t="s">
        <v>3326</v>
      </c>
      <c r="J430" s="144"/>
    </row>
    <row r="431" spans="1:10" ht="15" customHeight="1">
      <c r="A431" s="150">
        <f t="shared" si="12"/>
        <v>426</v>
      </c>
      <c r="B431" s="151">
        <v>7544</v>
      </c>
      <c r="C431" s="152" t="s">
        <v>3327</v>
      </c>
      <c r="D431" s="152" t="str">
        <f t="shared" si="13"/>
        <v>DOM ZA ODRASLE OSOBE BJELOVAR (7544)</v>
      </c>
      <c r="E431" s="152" t="s">
        <v>3328</v>
      </c>
      <c r="F431" s="152" t="s">
        <v>2460</v>
      </c>
      <c r="G431" s="153">
        <v>3316998</v>
      </c>
      <c r="H431" s="154" t="s">
        <v>3329</v>
      </c>
      <c r="J431" s="144"/>
    </row>
    <row r="432" spans="1:10" ht="15" customHeight="1">
      <c r="A432" s="150">
        <f t="shared" si="12"/>
        <v>427</v>
      </c>
      <c r="B432" s="151">
        <v>7569</v>
      </c>
      <c r="C432" s="152" t="s">
        <v>3330</v>
      </c>
      <c r="D432" s="152" t="str">
        <f t="shared" si="13"/>
        <v>DOM ZA PSIHIČKI BOLESNE ODRASLE OSOBE BLATO (7569)</v>
      </c>
      <c r="E432" s="152" t="s">
        <v>3331</v>
      </c>
      <c r="F432" s="152" t="s">
        <v>3332</v>
      </c>
      <c r="G432" s="153">
        <v>3081192</v>
      </c>
      <c r="H432" s="154" t="s">
        <v>3333</v>
      </c>
      <c r="J432" s="144"/>
    </row>
    <row r="433" spans="1:10" ht="15" customHeight="1">
      <c r="A433" s="150">
        <f t="shared" si="12"/>
        <v>428</v>
      </c>
      <c r="B433" s="151">
        <v>7624</v>
      </c>
      <c r="C433" s="152" t="s">
        <v>3334</v>
      </c>
      <c r="D433" s="152" t="str">
        <f t="shared" si="13"/>
        <v>DOM ZA ODRASLE OSOBE JALŽABET (7624)</v>
      </c>
      <c r="E433" s="152" t="s">
        <v>3335</v>
      </c>
      <c r="F433" s="152" t="s">
        <v>3336</v>
      </c>
      <c r="G433" s="153">
        <v>3006441</v>
      </c>
      <c r="H433" s="154" t="s">
        <v>3337</v>
      </c>
      <c r="J433" s="144"/>
    </row>
    <row r="434" spans="1:10" ht="15" customHeight="1">
      <c r="A434" s="150">
        <f t="shared" si="12"/>
        <v>429</v>
      </c>
      <c r="B434" s="151">
        <v>7690</v>
      </c>
      <c r="C434" s="152" t="s">
        <v>3338</v>
      </c>
      <c r="D434" s="152" t="str">
        <f t="shared" si="13"/>
        <v>DOM ZA PSIHIČKI BOLESNE ODRASLE OSOBE MOTOVUN (7690)</v>
      </c>
      <c r="E434" s="152" t="s">
        <v>3339</v>
      </c>
      <c r="F434" s="152" t="s">
        <v>3340</v>
      </c>
      <c r="G434" s="153">
        <v>3089304</v>
      </c>
      <c r="H434" s="154" t="s">
        <v>3341</v>
      </c>
      <c r="J434" s="144"/>
    </row>
    <row r="435" spans="1:10" ht="15" customHeight="1">
      <c r="A435" s="150">
        <f t="shared" si="12"/>
        <v>430</v>
      </c>
      <c r="B435" s="151">
        <v>7938</v>
      </c>
      <c r="C435" s="152" t="s">
        <v>3342</v>
      </c>
      <c r="D435" s="152" t="str">
        <f t="shared" si="13"/>
        <v>DOM ZA ODRASLE OSOBE SV. FRANE ZADAR (7938)</v>
      </c>
      <c r="E435" s="152" t="s">
        <v>3343</v>
      </c>
      <c r="F435" s="152" t="s">
        <v>309</v>
      </c>
      <c r="G435" s="153">
        <v>3132226</v>
      </c>
      <c r="H435" s="154" t="s">
        <v>3344</v>
      </c>
      <c r="J435" s="144"/>
    </row>
    <row r="436" spans="1:10" ht="15" customHeight="1">
      <c r="A436" s="150">
        <f t="shared" si="12"/>
        <v>431</v>
      </c>
      <c r="B436" s="151">
        <v>7704</v>
      </c>
      <c r="C436" s="152" t="s">
        <v>3345</v>
      </c>
      <c r="D436" s="152" t="str">
        <f t="shared" si="13"/>
        <v>DOM ZA ODRASLE OSOBE "SVETA NEDJELJA" NEDEŠĆINA (7704)</v>
      </c>
      <c r="E436" s="152" t="s">
        <v>3346</v>
      </c>
      <c r="F436" s="152" t="s">
        <v>3347</v>
      </c>
      <c r="G436" s="153">
        <v>3075184</v>
      </c>
      <c r="H436" s="154" t="s">
        <v>3348</v>
      </c>
      <c r="J436" s="144"/>
    </row>
    <row r="437" spans="1:10" ht="15" customHeight="1">
      <c r="A437" s="150">
        <f t="shared" si="12"/>
        <v>432</v>
      </c>
      <c r="B437" s="151">
        <v>7866</v>
      </c>
      <c r="C437" s="152" t="s">
        <v>3349</v>
      </c>
      <c r="D437" s="152" t="str">
        <f t="shared" si="13"/>
        <v>DOM ZA PSIHIČKI BOLESNE ODRASLE OSOBE TROGIR (7866)</v>
      </c>
      <c r="E437" s="152" t="s">
        <v>3350</v>
      </c>
      <c r="F437" s="152" t="s">
        <v>3351</v>
      </c>
      <c r="G437" s="153">
        <v>3039200</v>
      </c>
      <c r="H437" s="154" t="s">
        <v>3352</v>
      </c>
      <c r="J437" s="144"/>
    </row>
    <row r="438" spans="1:10" ht="15" customHeight="1">
      <c r="A438" s="150">
        <f t="shared" si="12"/>
        <v>433</v>
      </c>
      <c r="B438" s="151">
        <v>23657</v>
      </c>
      <c r="C438" s="152" t="s">
        <v>3353</v>
      </c>
      <c r="D438" s="152" t="str">
        <f t="shared" si="13"/>
        <v>DOM ZA ODRASLE OSOBE VILA MARIA (23657)</v>
      </c>
      <c r="E438" s="152" t="s">
        <v>3354</v>
      </c>
      <c r="F438" s="152" t="s">
        <v>299</v>
      </c>
      <c r="G438" s="153">
        <v>1599585</v>
      </c>
      <c r="H438" s="154" t="s">
        <v>3355</v>
      </c>
      <c r="J438" s="144"/>
    </row>
    <row r="439" spans="1:10" ht="15" customHeight="1">
      <c r="A439" s="150">
        <f t="shared" si="12"/>
        <v>434</v>
      </c>
      <c r="B439" s="151">
        <v>8051</v>
      </c>
      <c r="C439" s="152" t="s">
        <v>3356</v>
      </c>
      <c r="D439" s="152" t="str">
        <f t="shared" si="13"/>
        <v>DOM ZA PSIHIČKI BOLESNE ODRASLE OSOBE ZAGREB (8051)</v>
      </c>
      <c r="E439" s="152" t="s">
        <v>3357</v>
      </c>
      <c r="F439" s="152" t="s">
        <v>268</v>
      </c>
      <c r="G439" s="153">
        <v>1354256</v>
      </c>
      <c r="H439" s="154" t="s">
        <v>3358</v>
      </c>
      <c r="J439" s="144"/>
    </row>
    <row r="440" spans="1:10" ht="15" customHeight="1">
      <c r="A440" s="150">
        <f t="shared" si="12"/>
        <v>435</v>
      </c>
      <c r="B440" s="151">
        <v>22322</v>
      </c>
      <c r="C440" s="152" t="s">
        <v>3359</v>
      </c>
      <c r="D440" s="152" t="str">
        <f t="shared" si="13"/>
        <v>DOM ZA ODRASLE OSOBE ZEMUNIK (22322)</v>
      </c>
      <c r="E440" s="152" t="s">
        <v>3360</v>
      </c>
      <c r="F440" s="152" t="s">
        <v>3361</v>
      </c>
      <c r="G440" s="153">
        <v>1364464</v>
      </c>
      <c r="H440" s="154" t="s">
        <v>3362</v>
      </c>
      <c r="J440" s="144"/>
    </row>
    <row r="441" spans="1:10" ht="15" customHeight="1">
      <c r="A441" s="150">
        <f t="shared" si="12"/>
        <v>436</v>
      </c>
      <c r="B441" s="151">
        <v>43327</v>
      </c>
      <c r="C441" s="169" t="s">
        <v>3363</v>
      </c>
      <c r="D441" s="152" t="str">
        <f t="shared" si="13"/>
        <v>DOM ZA STARIJE I TEŠKO BOLESNE ODRASLE OSOBE "MAJKA MARIJA PETKOVIĆ" (43327)</v>
      </c>
      <c r="E441" s="169" t="s">
        <v>3364</v>
      </c>
      <c r="F441" s="169" t="s">
        <v>3332</v>
      </c>
      <c r="G441" s="164" t="s">
        <v>3365</v>
      </c>
      <c r="H441" s="172" t="s">
        <v>3366</v>
      </c>
      <c r="J441" s="144"/>
    </row>
    <row r="442" spans="1:10" ht="15" customHeight="1">
      <c r="A442" s="150">
        <f t="shared" si="12"/>
        <v>437</v>
      </c>
      <c r="B442" s="151">
        <v>46052</v>
      </c>
      <c r="C442" s="152" t="s">
        <v>3367</v>
      </c>
      <c r="D442" s="152" t="str">
        <f t="shared" si="13"/>
        <v>DOM ZA STARIJE OSOBE OKLAJ (46052)</v>
      </c>
      <c r="E442" s="152" t="s">
        <v>3368</v>
      </c>
      <c r="F442" s="152" t="s">
        <v>3369</v>
      </c>
      <c r="G442" s="153">
        <v>1917790</v>
      </c>
      <c r="H442" s="154" t="s">
        <v>3370</v>
      </c>
      <c r="J442" s="144"/>
    </row>
    <row r="443" spans="1:10" ht="15" customHeight="1">
      <c r="A443" s="150">
        <f t="shared" si="12"/>
        <v>438</v>
      </c>
      <c r="B443" s="151">
        <v>7243</v>
      </c>
      <c r="C443" s="152" t="s">
        <v>3371</v>
      </c>
      <c r="D443" s="152" t="str">
        <f t="shared" si="13"/>
        <v>ODGOJNI DOM IVANEC (7243)</v>
      </c>
      <c r="E443" s="152" t="s">
        <v>3372</v>
      </c>
      <c r="F443" s="152" t="s">
        <v>3051</v>
      </c>
      <c r="G443" s="153">
        <v>3126013</v>
      </c>
      <c r="H443" s="154" t="s">
        <v>3373</v>
      </c>
      <c r="J443" s="144"/>
    </row>
    <row r="444" spans="1:10" ht="15" customHeight="1">
      <c r="A444" s="150">
        <f t="shared" si="12"/>
        <v>439</v>
      </c>
      <c r="B444" s="151">
        <v>7260</v>
      </c>
      <c r="C444" s="152" t="s">
        <v>3374</v>
      </c>
      <c r="D444" s="152" t="str">
        <f t="shared" si="13"/>
        <v>ODGOJNI DOM MALI LOŠINJ (7260)</v>
      </c>
      <c r="E444" s="152" t="s">
        <v>3375</v>
      </c>
      <c r="F444" s="152" t="s">
        <v>2980</v>
      </c>
      <c r="G444" s="153">
        <v>3040216</v>
      </c>
      <c r="H444" s="154" t="s">
        <v>3376</v>
      </c>
      <c r="J444" s="144"/>
    </row>
    <row r="445" spans="1:10" s="144" customFormat="1" ht="15" customHeight="1">
      <c r="A445" s="139">
        <f t="shared" si="12"/>
        <v>440</v>
      </c>
      <c r="B445" s="146">
        <v>43214</v>
      </c>
      <c r="C445" s="147" t="s">
        <v>3377</v>
      </c>
      <c r="D445" s="152" t="str">
        <f t="shared" si="13"/>
        <v>MINISTARSTVO TURIZMA I SPORTA (43214)</v>
      </c>
      <c r="E445" s="147" t="s">
        <v>2632</v>
      </c>
      <c r="F445" s="147" t="s">
        <v>268</v>
      </c>
      <c r="G445" s="148">
        <v>2323427</v>
      </c>
      <c r="H445" s="149" t="s">
        <v>3378</v>
      </c>
    </row>
    <row r="446" spans="1:10" ht="15" customHeight="1">
      <c r="A446" s="139">
        <f t="shared" ref="A446:A509" si="14">+A445+1</f>
        <v>441</v>
      </c>
      <c r="B446" s="146" t="s">
        <v>3379</v>
      </c>
      <c r="C446" s="147" t="s">
        <v>3380</v>
      </c>
      <c r="D446" s="152" t="str">
        <f t="shared" si="13"/>
        <v>MINISTARSTVO ZDRAVSTVA (47107)</v>
      </c>
      <c r="E446" s="147" t="s">
        <v>3381</v>
      </c>
      <c r="F446" s="147" t="s">
        <v>268</v>
      </c>
      <c r="G446" s="148">
        <v>2830396</v>
      </c>
      <c r="H446" s="149" t="s">
        <v>3382</v>
      </c>
      <c r="J446" s="144"/>
    </row>
    <row r="447" spans="1:10" ht="15" customHeight="1">
      <c r="A447" s="150">
        <f t="shared" si="14"/>
        <v>442</v>
      </c>
      <c r="B447" s="151">
        <v>26571</v>
      </c>
      <c r="C447" s="152" t="s">
        <v>3383</v>
      </c>
      <c r="D447" s="152" t="str">
        <f t="shared" si="13"/>
        <v>KLINIČKA BOLNICA DUBRAVA (26571)</v>
      </c>
      <c r="E447" s="152" t="s">
        <v>3384</v>
      </c>
      <c r="F447" s="152" t="s">
        <v>268</v>
      </c>
      <c r="G447" s="153">
        <v>3799913</v>
      </c>
      <c r="H447" s="154" t="s">
        <v>3385</v>
      </c>
      <c r="J447" s="144"/>
    </row>
    <row r="448" spans="1:10" ht="15" customHeight="1">
      <c r="A448" s="150">
        <f t="shared" si="14"/>
        <v>443</v>
      </c>
      <c r="B448" s="151">
        <v>26387</v>
      </c>
      <c r="C448" s="152" t="s">
        <v>3386</v>
      </c>
      <c r="D448" s="152" t="str">
        <f t="shared" si="13"/>
        <v>KLINIČKA BOLNICA MERKUR (26387)</v>
      </c>
      <c r="E448" s="152" t="s">
        <v>3387</v>
      </c>
      <c r="F448" s="152" t="s">
        <v>268</v>
      </c>
      <c r="G448" s="153">
        <v>3279057</v>
      </c>
      <c r="H448" s="154" t="s">
        <v>3388</v>
      </c>
      <c r="J448" s="144"/>
    </row>
    <row r="449" spans="1:10" ht="15" customHeight="1">
      <c r="A449" s="150">
        <f t="shared" si="14"/>
        <v>444</v>
      </c>
      <c r="B449" s="151">
        <v>26400</v>
      </c>
      <c r="C449" s="162" t="s">
        <v>3389</v>
      </c>
      <c r="D449" s="152" t="str">
        <f t="shared" si="13"/>
        <v>KLINIČKI BOLNIČKI CENTAR OSIJEK (26400)</v>
      </c>
      <c r="E449" s="152" t="s">
        <v>3390</v>
      </c>
      <c r="F449" s="152" t="s">
        <v>271</v>
      </c>
      <c r="G449" s="153">
        <v>3018822</v>
      </c>
      <c r="H449" s="154" t="s">
        <v>3391</v>
      </c>
      <c r="J449" s="144"/>
    </row>
    <row r="450" spans="1:10" ht="15" customHeight="1">
      <c r="A450" s="150">
        <f t="shared" si="14"/>
        <v>445</v>
      </c>
      <c r="B450" s="151">
        <v>26379</v>
      </c>
      <c r="C450" s="152" t="s">
        <v>3392</v>
      </c>
      <c r="D450" s="152" t="str">
        <f t="shared" si="13"/>
        <v>KLINIČKI BOLNIČKI CENTAR RIJEKA (26379)</v>
      </c>
      <c r="E450" s="152" t="s">
        <v>3393</v>
      </c>
      <c r="F450" s="152" t="s">
        <v>313</v>
      </c>
      <c r="G450" s="153">
        <v>3368041</v>
      </c>
      <c r="H450" s="154" t="s">
        <v>3394</v>
      </c>
      <c r="J450" s="144"/>
    </row>
    <row r="451" spans="1:10" ht="15" customHeight="1">
      <c r="A451" s="150">
        <f t="shared" si="14"/>
        <v>446</v>
      </c>
      <c r="B451" s="151">
        <v>26395</v>
      </c>
      <c r="C451" s="152" t="s">
        <v>3395</v>
      </c>
      <c r="D451" s="152" t="str">
        <f t="shared" si="13"/>
        <v>KLINIČKI BOLNIČKI CENTAR SESTRE MILOSRDNICE (26395)</v>
      </c>
      <c r="E451" s="152" t="s">
        <v>3396</v>
      </c>
      <c r="F451" s="152" t="s">
        <v>268</v>
      </c>
      <c r="G451" s="153">
        <v>3208036</v>
      </c>
      <c r="H451" s="154" t="s">
        <v>3397</v>
      </c>
      <c r="J451" s="144"/>
    </row>
    <row r="452" spans="1:10" ht="15" customHeight="1">
      <c r="A452" s="150">
        <f t="shared" si="14"/>
        <v>447</v>
      </c>
      <c r="B452" s="151">
        <v>26418</v>
      </c>
      <c r="C452" s="162" t="s">
        <v>3398</v>
      </c>
      <c r="D452" s="152" t="str">
        <f t="shared" si="13"/>
        <v>KLINIČKI BOLNIČKI CENTAR SPLIT (26418)</v>
      </c>
      <c r="E452" s="152" t="s">
        <v>3399</v>
      </c>
      <c r="F452" s="152" t="s">
        <v>353</v>
      </c>
      <c r="G452" s="153">
        <v>242870</v>
      </c>
      <c r="H452" s="154" t="s">
        <v>3400</v>
      </c>
      <c r="J452" s="144"/>
    </row>
    <row r="453" spans="1:10" ht="15" customHeight="1">
      <c r="A453" s="150">
        <f t="shared" si="14"/>
        <v>448</v>
      </c>
      <c r="B453" s="151">
        <v>38069</v>
      </c>
      <c r="C453" s="152" t="s">
        <v>3401</v>
      </c>
      <c r="D453" s="152" t="str">
        <f t="shared" si="13"/>
        <v>KLINIČKI BOLNIČKI CENTAR ZAGREB (38069)</v>
      </c>
      <c r="E453" s="152" t="s">
        <v>3402</v>
      </c>
      <c r="F453" s="152" t="s">
        <v>268</v>
      </c>
      <c r="G453" s="153">
        <v>3270777</v>
      </c>
      <c r="H453" s="154" t="s">
        <v>3403</v>
      </c>
      <c r="J453" s="144"/>
    </row>
    <row r="454" spans="1:10" ht="15" customHeight="1">
      <c r="A454" s="150">
        <f t="shared" si="14"/>
        <v>449</v>
      </c>
      <c r="B454" s="151">
        <v>47893</v>
      </c>
      <c r="C454" s="152" t="s">
        <v>3404</v>
      </c>
      <c r="D454" s="152" t="str">
        <f t="shared" ref="D454:D517" si="15">C454&amp;" ("&amp;B454&amp;")"</f>
        <v>KLINIKA ZA DJEČJE BOLESTI ZAGREB (47893)</v>
      </c>
      <c r="E454" s="152" t="s">
        <v>3405</v>
      </c>
      <c r="F454" s="152" t="s">
        <v>268</v>
      </c>
      <c r="G454" s="153">
        <v>2874989</v>
      </c>
      <c r="H454" s="154" t="s">
        <v>3406</v>
      </c>
      <c r="J454" s="144"/>
    </row>
    <row r="455" spans="1:10" ht="15" customHeight="1">
      <c r="A455" s="150">
        <f t="shared" si="14"/>
        <v>450</v>
      </c>
      <c r="B455" s="151">
        <v>26459</v>
      </c>
      <c r="C455" s="152" t="s">
        <v>3407</v>
      </c>
      <c r="D455" s="152" t="str">
        <f t="shared" si="15"/>
        <v>KLINIKA ZA INFEKTIVNE BOLESTI DR. FRAN MIHALJEVIĆ (26459)</v>
      </c>
      <c r="E455" s="152" t="s">
        <v>3408</v>
      </c>
      <c r="F455" s="152" t="s">
        <v>268</v>
      </c>
      <c r="G455" s="153">
        <v>3270793</v>
      </c>
      <c r="H455" s="154" t="s">
        <v>3409</v>
      </c>
      <c r="J455" s="144"/>
    </row>
    <row r="456" spans="1:10" ht="15" customHeight="1">
      <c r="A456" s="150">
        <f t="shared" si="14"/>
        <v>451</v>
      </c>
      <c r="B456" s="151">
        <v>26426</v>
      </c>
      <c r="C456" s="162" t="s">
        <v>3410</v>
      </c>
      <c r="D456" s="152" t="str">
        <f t="shared" si="15"/>
        <v>KLINIKA ZA ORTOPEDIJU LOVRAN (26426)</v>
      </c>
      <c r="E456" s="152" t="s">
        <v>3411</v>
      </c>
      <c r="F456" s="152" t="s">
        <v>2770</v>
      </c>
      <c r="G456" s="153">
        <v>3090302</v>
      </c>
      <c r="H456" s="154" t="s">
        <v>3412</v>
      </c>
      <c r="J456" s="144"/>
    </row>
    <row r="457" spans="1:10" ht="15" customHeight="1">
      <c r="A457" s="150">
        <f t="shared" si="14"/>
        <v>452</v>
      </c>
      <c r="B457" s="151">
        <v>38028</v>
      </c>
      <c r="C457" s="162" t="s">
        <v>3413</v>
      </c>
      <c r="D457" s="152" t="str">
        <f t="shared" si="15"/>
        <v>NACIONALNA MEMORIJALNA BOLNICA VUKOVAR (38028)</v>
      </c>
      <c r="E457" s="169" t="s">
        <v>3414</v>
      </c>
      <c r="F457" s="169" t="s">
        <v>494</v>
      </c>
      <c r="G457" s="164" t="s">
        <v>3415</v>
      </c>
      <c r="H457" s="170">
        <v>54896856295</v>
      </c>
      <c r="J457" s="144"/>
    </row>
    <row r="458" spans="1:10" ht="15" customHeight="1">
      <c r="A458" s="150">
        <f t="shared" si="14"/>
        <v>453</v>
      </c>
      <c r="B458" s="151">
        <v>38655</v>
      </c>
      <c r="C458" s="152" t="s">
        <v>3416</v>
      </c>
      <c r="D458" s="152" t="str">
        <f t="shared" si="15"/>
        <v>DOM ZDRAVLJA MINISTARSTVA UNUTARNJIH POSLOVA REPUBLIKE HRVATSKE (38655)</v>
      </c>
      <c r="E458" s="152" t="s">
        <v>3417</v>
      </c>
      <c r="F458" s="152" t="s">
        <v>268</v>
      </c>
      <c r="G458" s="153">
        <v>3274314</v>
      </c>
      <c r="H458" s="154" t="s">
        <v>3418</v>
      </c>
      <c r="J458" s="144"/>
    </row>
    <row r="459" spans="1:10" ht="15" customHeight="1">
      <c r="A459" s="150">
        <f t="shared" si="14"/>
        <v>454</v>
      </c>
      <c r="B459" s="151">
        <v>44573</v>
      </c>
      <c r="C459" s="152" t="s">
        <v>3419</v>
      </c>
      <c r="D459" s="152" t="str">
        <f t="shared" si="15"/>
        <v>HRVATSKI ZAVOD ZA HITNU MEDICINU (44573)</v>
      </c>
      <c r="E459" s="152" t="s">
        <v>3420</v>
      </c>
      <c r="F459" s="152" t="s">
        <v>268</v>
      </c>
      <c r="G459" s="153">
        <v>2536145</v>
      </c>
      <c r="H459" s="154" t="s">
        <v>3421</v>
      </c>
      <c r="J459" s="144"/>
    </row>
    <row r="460" spans="1:10" ht="15" customHeight="1">
      <c r="A460" s="150">
        <f t="shared" si="14"/>
        <v>455</v>
      </c>
      <c r="B460" s="151">
        <v>26346</v>
      </c>
      <c r="C460" s="152" t="s">
        <v>3422</v>
      </c>
      <c r="D460" s="152" t="str">
        <f t="shared" si="15"/>
        <v>HRVATSKI ZAVOD ZA JAVNO ZDRAVSTVO (26346)</v>
      </c>
      <c r="E460" s="152" t="s">
        <v>3423</v>
      </c>
      <c r="F460" s="152" t="s">
        <v>268</v>
      </c>
      <c r="G460" s="153">
        <v>3270963</v>
      </c>
      <c r="H460" s="154" t="s">
        <v>3424</v>
      </c>
      <c r="J460" s="144"/>
    </row>
    <row r="461" spans="1:10" ht="15" customHeight="1">
      <c r="A461" s="150">
        <f t="shared" si="14"/>
        <v>456</v>
      </c>
      <c r="B461" s="151">
        <v>26354</v>
      </c>
      <c r="C461" s="152" t="s">
        <v>3425</v>
      </c>
      <c r="D461" s="152" t="str">
        <f t="shared" si="15"/>
        <v>HRVATSKI ZAVOD ZA TRANSFUZIJSKU MEDICINU (26354)</v>
      </c>
      <c r="E461" s="152" t="s">
        <v>3426</v>
      </c>
      <c r="F461" s="152" t="s">
        <v>268</v>
      </c>
      <c r="G461" s="153">
        <v>3281973</v>
      </c>
      <c r="H461" s="154" t="s">
        <v>3427</v>
      </c>
      <c r="J461" s="144"/>
    </row>
    <row r="462" spans="1:10" ht="15" customHeight="1">
      <c r="A462" s="150">
        <f t="shared" si="14"/>
        <v>457</v>
      </c>
      <c r="B462" s="151">
        <v>23616</v>
      </c>
      <c r="C462" s="152" t="s">
        <v>3428</v>
      </c>
      <c r="D462" s="152" t="str">
        <f t="shared" si="15"/>
        <v>IMUNOLOŠKI ZAVOD (23616)</v>
      </c>
      <c r="E462" s="152" t="s">
        <v>3429</v>
      </c>
      <c r="F462" s="152" t="s">
        <v>268</v>
      </c>
      <c r="G462" s="155" t="s">
        <v>3430</v>
      </c>
      <c r="H462" s="173" t="s">
        <v>3431</v>
      </c>
      <c r="J462" s="144"/>
    </row>
    <row r="463" spans="1:10" ht="15" customHeight="1">
      <c r="A463" s="139">
        <f t="shared" si="14"/>
        <v>458</v>
      </c>
      <c r="B463" s="146">
        <v>21828</v>
      </c>
      <c r="C463" s="147" t="s">
        <v>3432</v>
      </c>
      <c r="D463" s="152" t="str">
        <f t="shared" si="15"/>
        <v>HRVATSKA AKADEMIJA ZNANOSTI I UMJETNOSTI (21828)</v>
      </c>
      <c r="E463" s="147" t="s">
        <v>3433</v>
      </c>
      <c r="F463" s="147" t="s">
        <v>268</v>
      </c>
      <c r="G463" s="148">
        <v>3205207</v>
      </c>
      <c r="H463" s="149" t="s">
        <v>3434</v>
      </c>
      <c r="J463" s="144"/>
    </row>
    <row r="464" spans="1:10" ht="15" customHeight="1">
      <c r="A464" s="139">
        <f t="shared" si="14"/>
        <v>459</v>
      </c>
      <c r="B464" s="146">
        <v>51441</v>
      </c>
      <c r="C464" s="147" t="s">
        <v>3435</v>
      </c>
      <c r="D464" s="152" t="str">
        <f t="shared" si="15"/>
        <v>MINISTARSTVO PRAVOSUĐA I UPRAVE (51441)</v>
      </c>
      <c r="E464" s="147" t="s">
        <v>3436</v>
      </c>
      <c r="F464" s="147" t="s">
        <v>268</v>
      </c>
      <c r="G464" s="148">
        <v>5287260</v>
      </c>
      <c r="H464" s="149" t="s">
        <v>3437</v>
      </c>
      <c r="I464" s="174"/>
      <c r="J464" s="144"/>
    </row>
    <row r="465" spans="1:10" ht="15" customHeight="1">
      <c r="A465" s="150">
        <f t="shared" si="14"/>
        <v>460</v>
      </c>
      <c r="B465" s="151">
        <v>45978</v>
      </c>
      <c r="C465" s="152" t="s">
        <v>3438</v>
      </c>
      <c r="D465" s="152" t="str">
        <f t="shared" si="15"/>
        <v>PRAVOSUDNA AKADEMIJA (45978)</v>
      </c>
      <c r="E465" s="152" t="s">
        <v>3436</v>
      </c>
      <c r="F465" s="152" t="s">
        <v>268</v>
      </c>
      <c r="G465" s="153" t="s">
        <v>3439</v>
      </c>
      <c r="H465" s="175" t="s">
        <v>3440</v>
      </c>
      <c r="J465" s="144"/>
    </row>
    <row r="466" spans="1:10" ht="15" customHeight="1">
      <c r="A466" s="150">
        <f t="shared" si="14"/>
        <v>461</v>
      </c>
      <c r="B466" s="151">
        <v>47668</v>
      </c>
      <c r="C466" s="152" t="s">
        <v>3441</v>
      </c>
      <c r="D466" s="152" t="str">
        <f t="shared" si="15"/>
        <v>CENTAR ZA DIJAGNOSTIKU U ZAGREBU (47668)</v>
      </c>
      <c r="E466" s="152" t="s">
        <v>3442</v>
      </c>
      <c r="F466" s="152" t="s">
        <v>1334</v>
      </c>
      <c r="G466" s="153" t="s">
        <v>3443</v>
      </c>
      <c r="H466" s="175">
        <v>95770301332</v>
      </c>
      <c r="J466" s="144"/>
    </row>
    <row r="467" spans="1:10" ht="15" customHeight="1">
      <c r="A467" s="150">
        <f t="shared" si="14"/>
        <v>462</v>
      </c>
      <c r="B467" s="151">
        <v>24086</v>
      </c>
      <c r="C467" s="152" t="s">
        <v>3444</v>
      </c>
      <c r="D467" s="152" t="str">
        <f t="shared" si="15"/>
        <v>CENTAR ZA IZOBRAZBU  (24086)</v>
      </c>
      <c r="E467" s="152" t="s">
        <v>3442</v>
      </c>
      <c r="F467" s="152" t="s">
        <v>268</v>
      </c>
      <c r="G467" s="153">
        <v>1740024</v>
      </c>
      <c r="H467" s="154" t="s">
        <v>3445</v>
      </c>
      <c r="J467" s="144"/>
    </row>
    <row r="468" spans="1:10" ht="15" customHeight="1">
      <c r="A468" s="150">
        <f t="shared" si="14"/>
        <v>463</v>
      </c>
      <c r="B468" s="151">
        <v>20727</v>
      </c>
      <c r="C468" s="152" t="s">
        <v>3446</v>
      </c>
      <c r="D468" s="152" t="str">
        <f t="shared" si="15"/>
        <v>KAZNIONICA U GLINI (20727)</v>
      </c>
      <c r="E468" s="152" t="s">
        <v>3447</v>
      </c>
      <c r="F468" s="152" t="s">
        <v>3032</v>
      </c>
      <c r="G468" s="153">
        <v>1149695</v>
      </c>
      <c r="H468" s="154" t="s">
        <v>3448</v>
      </c>
      <c r="J468" s="144"/>
    </row>
    <row r="469" spans="1:10" ht="15" customHeight="1">
      <c r="A469" s="150">
        <f t="shared" si="14"/>
        <v>464</v>
      </c>
      <c r="B469" s="151">
        <v>3164</v>
      </c>
      <c r="C469" s="152" t="s">
        <v>3449</v>
      </c>
      <c r="D469" s="152" t="str">
        <f t="shared" si="15"/>
        <v>KAZNIONICA U LEPOGLAVI (3164)</v>
      </c>
      <c r="E469" s="152" t="s">
        <v>3450</v>
      </c>
      <c r="F469" s="152" t="s">
        <v>3451</v>
      </c>
      <c r="G469" s="153">
        <v>3125971</v>
      </c>
      <c r="H469" s="154" t="s">
        <v>3452</v>
      </c>
      <c r="J469" s="144"/>
    </row>
    <row r="470" spans="1:10" ht="15" customHeight="1">
      <c r="A470" s="150">
        <f t="shared" si="14"/>
        <v>465</v>
      </c>
      <c r="B470" s="151">
        <v>3172</v>
      </c>
      <c r="C470" s="152" t="s">
        <v>3453</v>
      </c>
      <c r="D470" s="152" t="str">
        <f t="shared" si="15"/>
        <v>KAZNIONICA U LIPOVICI - POPOVAČA (3172)</v>
      </c>
      <c r="E470" s="152" t="s">
        <v>3454</v>
      </c>
      <c r="F470" s="152" t="s">
        <v>3455</v>
      </c>
      <c r="G470" s="153">
        <v>3331482</v>
      </c>
      <c r="H470" s="154" t="s">
        <v>3456</v>
      </c>
      <c r="J470" s="144"/>
    </row>
    <row r="471" spans="1:10" ht="15" customHeight="1">
      <c r="A471" s="150">
        <f t="shared" si="14"/>
        <v>466</v>
      </c>
      <c r="B471" s="151">
        <v>50395</v>
      </c>
      <c r="C471" s="152" t="s">
        <v>3457</v>
      </c>
      <c r="D471" s="152" t="str">
        <f t="shared" si="15"/>
        <v>KAZNIONICA U POŽEGI (50395)</v>
      </c>
      <c r="E471" s="152" t="s">
        <v>3458</v>
      </c>
      <c r="F471" s="152" t="s">
        <v>510</v>
      </c>
      <c r="G471" s="153">
        <v>4982495</v>
      </c>
      <c r="H471" s="154" t="s">
        <v>3459</v>
      </c>
      <c r="J471" s="144"/>
    </row>
    <row r="472" spans="1:10" ht="15" customHeight="1">
      <c r="A472" s="150">
        <f t="shared" si="14"/>
        <v>467</v>
      </c>
      <c r="B472" s="151">
        <v>3197</v>
      </c>
      <c r="C472" s="152" t="s">
        <v>3460</v>
      </c>
      <c r="D472" s="152" t="str">
        <f t="shared" si="15"/>
        <v>KAZNIONICA U TUROPOLJU (3197)</v>
      </c>
      <c r="E472" s="152" t="s">
        <v>3461</v>
      </c>
      <c r="F472" s="152" t="s">
        <v>2390</v>
      </c>
      <c r="G472" s="153">
        <v>3230015</v>
      </c>
      <c r="H472" s="154" t="s">
        <v>3462</v>
      </c>
      <c r="J472" s="144"/>
    </row>
    <row r="473" spans="1:10" ht="15" customHeight="1">
      <c r="A473" s="150">
        <f t="shared" si="14"/>
        <v>468</v>
      </c>
      <c r="B473" s="151">
        <v>3201</v>
      </c>
      <c r="C473" s="152" t="s">
        <v>3463</v>
      </c>
      <c r="D473" s="152" t="str">
        <f t="shared" si="15"/>
        <v>KAZNIONICA U VALTURI (3201)</v>
      </c>
      <c r="E473" s="152" t="s">
        <v>3464</v>
      </c>
      <c r="F473" s="152" t="s">
        <v>299</v>
      </c>
      <c r="G473" s="153">
        <v>3221784</v>
      </c>
      <c r="H473" s="154" t="s">
        <v>3465</v>
      </c>
      <c r="J473" s="144"/>
    </row>
    <row r="474" spans="1:10" ht="15" customHeight="1">
      <c r="A474" s="150">
        <f t="shared" si="14"/>
        <v>469</v>
      </c>
      <c r="B474" s="151">
        <v>3156</v>
      </c>
      <c r="C474" s="152" t="s">
        <v>3466</v>
      </c>
      <c r="D474" s="152" t="str">
        <f t="shared" si="15"/>
        <v>ODGOJNI ZAVOD TUROPOLJE (3156)</v>
      </c>
      <c r="E474" s="152" t="s">
        <v>3467</v>
      </c>
      <c r="F474" s="152" t="s">
        <v>2390</v>
      </c>
      <c r="G474" s="153">
        <v>3126498</v>
      </c>
      <c r="H474" s="154" t="s">
        <v>3468</v>
      </c>
      <c r="J474" s="144"/>
    </row>
    <row r="475" spans="1:10" ht="15" customHeight="1">
      <c r="A475" s="150">
        <f t="shared" si="14"/>
        <v>470</v>
      </c>
      <c r="B475" s="151">
        <v>46614</v>
      </c>
      <c r="C475" s="152" t="s">
        <v>3469</v>
      </c>
      <c r="D475" s="152" t="str">
        <f t="shared" si="15"/>
        <v>ODGOJNI ZAVOD U POŽEGI (46614)</v>
      </c>
      <c r="E475" s="152" t="s">
        <v>3458</v>
      </c>
      <c r="F475" s="152" t="s">
        <v>510</v>
      </c>
      <c r="G475" s="153">
        <v>3342719</v>
      </c>
      <c r="H475" s="154" t="s">
        <v>3470</v>
      </c>
      <c r="J475" s="144"/>
    </row>
    <row r="476" spans="1:10" ht="15" customHeight="1">
      <c r="A476" s="150">
        <f t="shared" si="14"/>
        <v>471</v>
      </c>
      <c r="B476" s="151">
        <v>3210</v>
      </c>
      <c r="C476" s="152" t="s">
        <v>3471</v>
      </c>
      <c r="D476" s="152" t="str">
        <f t="shared" si="15"/>
        <v>ZATVOR U BJELOVARU (3210)</v>
      </c>
      <c r="E476" s="152" t="s">
        <v>3472</v>
      </c>
      <c r="F476" s="152" t="s">
        <v>2460</v>
      </c>
      <c r="G476" s="153">
        <v>3331369</v>
      </c>
      <c r="H476" s="154" t="s">
        <v>3473</v>
      </c>
      <c r="J476" s="144"/>
    </row>
    <row r="477" spans="1:10" ht="15" customHeight="1">
      <c r="A477" s="150">
        <f t="shared" si="14"/>
        <v>472</v>
      </c>
      <c r="B477" s="151">
        <v>3228</v>
      </c>
      <c r="C477" s="152" t="s">
        <v>3474</v>
      </c>
      <c r="D477" s="152" t="str">
        <f t="shared" si="15"/>
        <v>ZATVOR U DUBROVNIKU  (3228)</v>
      </c>
      <c r="E477" s="152" t="s">
        <v>3475</v>
      </c>
      <c r="F477" s="152" t="s">
        <v>306</v>
      </c>
      <c r="G477" s="153">
        <v>3312062</v>
      </c>
      <c r="H477" s="154" t="s">
        <v>3476</v>
      </c>
      <c r="J477" s="144"/>
    </row>
    <row r="478" spans="1:10" ht="15" customHeight="1">
      <c r="A478" s="150">
        <f t="shared" si="14"/>
        <v>473</v>
      </c>
      <c r="B478" s="151">
        <v>3236</v>
      </c>
      <c r="C478" s="152" t="s">
        <v>3477</v>
      </c>
      <c r="D478" s="152" t="str">
        <f t="shared" si="15"/>
        <v>ZATVOR U GOSPIĆU (3236)</v>
      </c>
      <c r="E478" s="152" t="s">
        <v>3478</v>
      </c>
      <c r="F478" s="152" t="s">
        <v>502</v>
      </c>
      <c r="G478" s="153">
        <v>3345971</v>
      </c>
      <c r="H478" s="154" t="s">
        <v>3479</v>
      </c>
      <c r="J478" s="144"/>
    </row>
    <row r="479" spans="1:10" ht="15" customHeight="1">
      <c r="A479" s="150">
        <f t="shared" si="14"/>
        <v>474</v>
      </c>
      <c r="B479" s="151">
        <v>3244</v>
      </c>
      <c r="C479" s="152" t="s">
        <v>3480</v>
      </c>
      <c r="D479" s="152" t="str">
        <f t="shared" si="15"/>
        <v>ZATVOR U KARLOVCU (3244)</v>
      </c>
      <c r="E479" s="152" t="s">
        <v>3481</v>
      </c>
      <c r="F479" s="152" t="s">
        <v>506</v>
      </c>
      <c r="G479" s="153">
        <v>3141667</v>
      </c>
      <c r="H479" s="154" t="s">
        <v>3482</v>
      </c>
      <c r="J479" s="144"/>
    </row>
    <row r="480" spans="1:10" ht="15" customHeight="1">
      <c r="A480" s="150">
        <f t="shared" si="14"/>
        <v>475</v>
      </c>
      <c r="B480" s="151">
        <v>3252</v>
      </c>
      <c r="C480" s="152" t="s">
        <v>3483</v>
      </c>
      <c r="D480" s="152" t="str">
        <f t="shared" si="15"/>
        <v>ZATVOR U OSIJEKU (3252)</v>
      </c>
      <c r="E480" s="152" t="s">
        <v>3484</v>
      </c>
      <c r="F480" s="152" t="s">
        <v>271</v>
      </c>
      <c r="G480" s="153">
        <v>3055264</v>
      </c>
      <c r="H480" s="154" t="s">
        <v>3485</v>
      </c>
      <c r="J480" s="144"/>
    </row>
    <row r="481" spans="1:10" ht="15" customHeight="1">
      <c r="A481" s="150">
        <f t="shared" si="14"/>
        <v>476</v>
      </c>
      <c r="B481" s="151">
        <v>50400</v>
      </c>
      <c r="C481" s="152" t="s">
        <v>3486</v>
      </c>
      <c r="D481" s="152" t="str">
        <f t="shared" si="15"/>
        <v>ZATVOR U POŽEGI (50400)</v>
      </c>
      <c r="E481" s="152" t="s">
        <v>3487</v>
      </c>
      <c r="F481" s="152" t="s">
        <v>510</v>
      </c>
      <c r="G481" s="153">
        <v>4982533</v>
      </c>
      <c r="H481" s="154" t="s">
        <v>3488</v>
      </c>
      <c r="J481" s="144"/>
    </row>
    <row r="482" spans="1:10" ht="15" customHeight="1">
      <c r="A482" s="150">
        <f t="shared" si="14"/>
        <v>477</v>
      </c>
      <c r="B482" s="151">
        <v>3277</v>
      </c>
      <c r="C482" s="152" t="s">
        <v>3489</v>
      </c>
      <c r="D482" s="152" t="str">
        <f t="shared" si="15"/>
        <v>ZATVOR U PULI (3277)</v>
      </c>
      <c r="E482" s="152" t="s">
        <v>3490</v>
      </c>
      <c r="F482" s="152" t="s">
        <v>299</v>
      </c>
      <c r="G482" s="153">
        <v>3227693</v>
      </c>
      <c r="H482" s="154" t="s">
        <v>3491</v>
      </c>
      <c r="J482" s="144"/>
    </row>
    <row r="483" spans="1:10" ht="15" customHeight="1">
      <c r="A483" s="150">
        <f t="shared" si="14"/>
        <v>478</v>
      </c>
      <c r="B483" s="151">
        <v>3285</v>
      </c>
      <c r="C483" s="152" t="s">
        <v>3492</v>
      </c>
      <c r="D483" s="152" t="str">
        <f t="shared" si="15"/>
        <v>ZATVOR U RIJECI (3285)</v>
      </c>
      <c r="E483" s="152" t="s">
        <v>3493</v>
      </c>
      <c r="F483" s="152" t="s">
        <v>313</v>
      </c>
      <c r="G483" s="153">
        <v>3341640</v>
      </c>
      <c r="H483" s="154" t="s">
        <v>3494</v>
      </c>
      <c r="J483" s="144"/>
    </row>
    <row r="484" spans="1:10" ht="15" customHeight="1">
      <c r="A484" s="150">
        <f t="shared" si="14"/>
        <v>479</v>
      </c>
      <c r="B484" s="151">
        <v>3293</v>
      </c>
      <c r="C484" s="152" t="s">
        <v>3495</v>
      </c>
      <c r="D484" s="152" t="str">
        <f t="shared" si="15"/>
        <v>ZATVOR U SISKU (3293)</v>
      </c>
      <c r="E484" s="152" t="s">
        <v>3496</v>
      </c>
      <c r="F484" s="152" t="s">
        <v>1283</v>
      </c>
      <c r="G484" s="153">
        <v>3314707</v>
      </c>
      <c r="H484" s="154" t="s">
        <v>3497</v>
      </c>
      <c r="J484" s="144"/>
    </row>
    <row r="485" spans="1:10" ht="15" customHeight="1">
      <c r="A485" s="150">
        <f t="shared" si="14"/>
        <v>480</v>
      </c>
      <c r="B485" s="151">
        <v>3308</v>
      </c>
      <c r="C485" s="152" t="s">
        <v>3498</v>
      </c>
      <c r="D485" s="152" t="str">
        <f t="shared" si="15"/>
        <v>ZATVOR U SPLITU (3308)</v>
      </c>
      <c r="E485" s="152" t="s">
        <v>3499</v>
      </c>
      <c r="F485" s="152" t="s">
        <v>353</v>
      </c>
      <c r="G485" s="153">
        <v>3148262</v>
      </c>
      <c r="H485" s="154" t="s">
        <v>3500</v>
      </c>
      <c r="J485" s="144"/>
    </row>
    <row r="486" spans="1:10" ht="15" customHeight="1">
      <c r="A486" s="150">
        <f t="shared" si="14"/>
        <v>481</v>
      </c>
      <c r="B486" s="151">
        <v>3316</v>
      </c>
      <c r="C486" s="152" t="s">
        <v>3501</v>
      </c>
      <c r="D486" s="152" t="str">
        <f t="shared" si="15"/>
        <v>ZATVOR U ŠIBENIKU (3316)</v>
      </c>
      <c r="E486" s="152" t="s">
        <v>3502</v>
      </c>
      <c r="F486" s="152" t="s">
        <v>517</v>
      </c>
      <c r="G486" s="153">
        <v>3060870</v>
      </c>
      <c r="H486" s="154" t="s">
        <v>3503</v>
      </c>
      <c r="J486" s="144"/>
    </row>
    <row r="487" spans="1:10" ht="15" customHeight="1">
      <c r="A487" s="150">
        <f t="shared" si="14"/>
        <v>482</v>
      </c>
      <c r="B487" s="151">
        <v>3324</v>
      </c>
      <c r="C487" s="152" t="s">
        <v>3504</v>
      </c>
      <c r="D487" s="152" t="str">
        <f t="shared" si="15"/>
        <v>ZATVOR U VARAŽDINU (3324)</v>
      </c>
      <c r="E487" s="152" t="s">
        <v>3505</v>
      </c>
      <c r="F487" s="152" t="s">
        <v>438</v>
      </c>
      <c r="G487" s="153">
        <v>3048560</v>
      </c>
      <c r="H487" s="154" t="s">
        <v>3506</v>
      </c>
      <c r="J487" s="144"/>
    </row>
    <row r="488" spans="1:10" ht="15" customHeight="1">
      <c r="A488" s="150">
        <f t="shared" si="14"/>
        <v>483</v>
      </c>
      <c r="B488" s="151">
        <v>3332</v>
      </c>
      <c r="C488" s="152" t="s">
        <v>3507</v>
      </c>
      <c r="D488" s="152" t="str">
        <f t="shared" si="15"/>
        <v>ZATVOR U ZADRU (3332)</v>
      </c>
      <c r="E488" s="152" t="s">
        <v>3508</v>
      </c>
      <c r="F488" s="152" t="s">
        <v>309</v>
      </c>
      <c r="G488" s="153">
        <v>3159973</v>
      </c>
      <c r="H488" s="154" t="s">
        <v>3509</v>
      </c>
      <c r="J488" s="144"/>
    </row>
    <row r="489" spans="1:10" ht="15" customHeight="1">
      <c r="A489" s="150">
        <f t="shared" si="14"/>
        <v>484</v>
      </c>
      <c r="B489" s="151">
        <v>3349</v>
      </c>
      <c r="C489" s="152" t="s">
        <v>3510</v>
      </c>
      <c r="D489" s="152" t="str">
        <f t="shared" si="15"/>
        <v>ZATVOR U ZAGREBU (3349)</v>
      </c>
      <c r="E489" s="152" t="s">
        <v>3442</v>
      </c>
      <c r="F489" s="152" t="s">
        <v>268</v>
      </c>
      <c r="G489" s="153">
        <v>3226476</v>
      </c>
      <c r="H489" s="154" t="s">
        <v>3511</v>
      </c>
      <c r="J489" s="144"/>
    </row>
    <row r="490" spans="1:10" ht="15" customHeight="1">
      <c r="A490" s="150">
        <f t="shared" si="14"/>
        <v>485</v>
      </c>
      <c r="B490" s="151">
        <v>3148</v>
      </c>
      <c r="C490" s="152" t="s">
        <v>3512</v>
      </c>
      <c r="D490" s="152" t="str">
        <f t="shared" si="15"/>
        <v>ZATVORSKA BOLNICA U ZAGREBU (3148)</v>
      </c>
      <c r="E490" s="152" t="s">
        <v>3513</v>
      </c>
      <c r="F490" s="152" t="s">
        <v>268</v>
      </c>
      <c r="G490" s="153">
        <v>3283089</v>
      </c>
      <c r="H490" s="154" t="s">
        <v>3514</v>
      </c>
      <c r="J490" s="144"/>
    </row>
    <row r="491" spans="1:10" ht="15" customHeight="1">
      <c r="A491" s="150">
        <f t="shared" si="14"/>
        <v>486</v>
      </c>
      <c r="B491" s="151">
        <v>3357</v>
      </c>
      <c r="C491" s="152" t="s">
        <v>3515</v>
      </c>
      <c r="D491" s="152" t="str">
        <f t="shared" si="15"/>
        <v>VRHOVNI SUD REPUBLIKE HRVATSKE (3357)</v>
      </c>
      <c r="E491" s="152" t="s">
        <v>3516</v>
      </c>
      <c r="F491" s="152" t="s">
        <v>268</v>
      </c>
      <c r="G491" s="153">
        <v>3206050</v>
      </c>
      <c r="H491" s="154" t="s">
        <v>3517</v>
      </c>
      <c r="J491" s="144"/>
    </row>
    <row r="492" spans="1:10" ht="15" customHeight="1">
      <c r="A492" s="150">
        <f t="shared" si="14"/>
        <v>487</v>
      </c>
      <c r="B492" s="151">
        <v>3582</v>
      </c>
      <c r="C492" s="152" t="s">
        <v>3518</v>
      </c>
      <c r="D492" s="152" t="str">
        <f t="shared" si="15"/>
        <v>VISOKI TRGOVAČKI SUD REPUBLIKE HRVATSKE (3582)</v>
      </c>
      <c r="E492" s="152" t="s">
        <v>3519</v>
      </c>
      <c r="F492" s="152" t="s">
        <v>268</v>
      </c>
      <c r="G492" s="153">
        <v>3271064</v>
      </c>
      <c r="H492" s="154" t="s">
        <v>3520</v>
      </c>
      <c r="J492" s="144"/>
    </row>
    <row r="493" spans="1:10" ht="15" customHeight="1">
      <c r="A493" s="150">
        <f t="shared" si="14"/>
        <v>488</v>
      </c>
      <c r="B493" s="151">
        <v>20639</v>
      </c>
      <c r="C493" s="152" t="s">
        <v>3521</v>
      </c>
      <c r="D493" s="152" t="str">
        <f t="shared" si="15"/>
        <v>VISOKI UPRAVNI SUD REPUBLIKE HRVATSKE (20639)</v>
      </c>
      <c r="E493" s="152" t="s">
        <v>3522</v>
      </c>
      <c r="F493" s="152" t="s">
        <v>268</v>
      </c>
      <c r="G493" s="153">
        <v>3232719</v>
      </c>
      <c r="H493" s="154" t="s">
        <v>3523</v>
      </c>
      <c r="J493" s="144"/>
    </row>
    <row r="494" spans="1:10" ht="15" customHeight="1">
      <c r="A494" s="150">
        <f t="shared" si="14"/>
        <v>489</v>
      </c>
      <c r="B494" s="151">
        <v>47140</v>
      </c>
      <c r="C494" s="152" t="s">
        <v>3524</v>
      </c>
      <c r="D494" s="152" t="str">
        <f t="shared" si="15"/>
        <v>UPRAVNI SUD U OSIJEKU (47140)</v>
      </c>
      <c r="E494" s="152" t="s">
        <v>3525</v>
      </c>
      <c r="F494" s="152" t="s">
        <v>271</v>
      </c>
      <c r="G494" s="153">
        <v>2790416</v>
      </c>
      <c r="H494" s="154" t="s">
        <v>3526</v>
      </c>
      <c r="J494" s="144"/>
    </row>
    <row r="495" spans="1:10" ht="15" customHeight="1">
      <c r="A495" s="150">
        <f t="shared" si="14"/>
        <v>490</v>
      </c>
      <c r="B495" s="151">
        <v>47158</v>
      </c>
      <c r="C495" s="152" t="s">
        <v>3527</v>
      </c>
      <c r="D495" s="152" t="str">
        <f t="shared" si="15"/>
        <v>UPRAVNI SUD U RIJECI (47158)</v>
      </c>
      <c r="E495" s="152" t="s">
        <v>3528</v>
      </c>
      <c r="F495" s="152" t="s">
        <v>313</v>
      </c>
      <c r="G495" s="153">
        <v>2790424</v>
      </c>
      <c r="H495" s="154" t="s">
        <v>3529</v>
      </c>
      <c r="J495" s="144"/>
    </row>
    <row r="496" spans="1:10" ht="15" customHeight="1">
      <c r="A496" s="150">
        <f t="shared" si="14"/>
        <v>491</v>
      </c>
      <c r="B496" s="151">
        <v>47203</v>
      </c>
      <c r="C496" s="152" t="s">
        <v>3530</v>
      </c>
      <c r="D496" s="152" t="str">
        <f t="shared" si="15"/>
        <v>UPRAVNI SUD U SPLITU (47203)</v>
      </c>
      <c r="E496" s="152" t="s">
        <v>3531</v>
      </c>
      <c r="F496" s="152" t="s">
        <v>353</v>
      </c>
      <c r="G496" s="153">
        <v>2790432</v>
      </c>
      <c r="H496" s="154" t="s">
        <v>3532</v>
      </c>
      <c r="J496" s="144"/>
    </row>
    <row r="497" spans="1:10" ht="15" customHeight="1">
      <c r="A497" s="150">
        <f t="shared" si="14"/>
        <v>492</v>
      </c>
      <c r="B497" s="151">
        <v>47199</v>
      </c>
      <c r="C497" s="152" t="s">
        <v>3533</v>
      </c>
      <c r="D497" s="152" t="str">
        <f t="shared" si="15"/>
        <v>UPRAVNI SUD U ZAGREBU (47199)</v>
      </c>
      <c r="E497" s="152" t="s">
        <v>3534</v>
      </c>
      <c r="F497" s="152" t="s">
        <v>268</v>
      </c>
      <c r="G497" s="153">
        <v>2790467</v>
      </c>
      <c r="H497" s="154" t="s">
        <v>3535</v>
      </c>
      <c r="J497" s="144"/>
    </row>
    <row r="498" spans="1:10" ht="15" customHeight="1">
      <c r="A498" s="150">
        <f t="shared" si="14"/>
        <v>493</v>
      </c>
      <c r="B498" s="151">
        <v>3365</v>
      </c>
      <c r="C498" s="152" t="s">
        <v>3536</v>
      </c>
      <c r="D498" s="152" t="str">
        <f t="shared" si="15"/>
        <v>DRŽAVNO ODVJETNIŠTVO REPUBLIKE HRVATSKE (3365)</v>
      </c>
      <c r="E498" s="152" t="s">
        <v>3537</v>
      </c>
      <c r="F498" s="152" t="s">
        <v>268</v>
      </c>
      <c r="G498" s="153">
        <v>3277151</v>
      </c>
      <c r="H498" s="154" t="s">
        <v>3538</v>
      </c>
      <c r="J498" s="144"/>
    </row>
    <row r="499" spans="1:10" ht="15" customHeight="1">
      <c r="A499" s="150">
        <f t="shared" si="14"/>
        <v>494</v>
      </c>
      <c r="B499" s="151">
        <v>47287</v>
      </c>
      <c r="C499" s="152" t="s">
        <v>3539</v>
      </c>
      <c r="D499" s="152" t="str">
        <f t="shared" si="15"/>
        <v>DRŽAVNO ODVJETNIČKO VIJEĆE (47287)</v>
      </c>
      <c r="E499" s="152" t="s">
        <v>3436</v>
      </c>
      <c r="F499" s="152" t="s">
        <v>268</v>
      </c>
      <c r="G499" s="153">
        <v>2797712</v>
      </c>
      <c r="H499" s="154" t="s">
        <v>3540</v>
      </c>
      <c r="J499" s="144"/>
    </row>
    <row r="500" spans="1:10" ht="15" customHeight="1">
      <c r="A500" s="150">
        <f t="shared" si="14"/>
        <v>495</v>
      </c>
      <c r="B500" s="151">
        <v>47295</v>
      </c>
      <c r="C500" s="152" t="s">
        <v>3541</v>
      </c>
      <c r="D500" s="152" t="str">
        <f t="shared" si="15"/>
        <v>DRŽAVNO SUDBENO VIJEĆE (47295)</v>
      </c>
      <c r="E500" s="152" t="s">
        <v>3542</v>
      </c>
      <c r="F500" s="152" t="s">
        <v>268</v>
      </c>
      <c r="G500" s="153">
        <v>2747987</v>
      </c>
      <c r="H500" s="154" t="s">
        <v>3543</v>
      </c>
      <c r="J500" s="144"/>
    </row>
    <row r="501" spans="1:10" ht="15" customHeight="1">
      <c r="A501" s="150">
        <f t="shared" si="14"/>
        <v>496</v>
      </c>
      <c r="B501" s="151">
        <v>3381</v>
      </c>
      <c r="C501" s="152" t="s">
        <v>3544</v>
      </c>
      <c r="D501" s="152" t="str">
        <f t="shared" si="15"/>
        <v>VISOKI PREKRŠAJNII SUD REPUBLIKE HRVATSKE (3381)</v>
      </c>
      <c r="E501" s="152" t="s">
        <v>3545</v>
      </c>
      <c r="F501" s="152" t="s">
        <v>268</v>
      </c>
      <c r="G501" s="153">
        <v>3206068</v>
      </c>
      <c r="H501" s="154" t="s">
        <v>3546</v>
      </c>
      <c r="J501" s="144"/>
    </row>
    <row r="502" spans="1:10" ht="15" customHeight="1">
      <c r="A502" s="150">
        <f t="shared" si="14"/>
        <v>497</v>
      </c>
      <c r="B502" s="151">
        <v>50928</v>
      </c>
      <c r="C502" s="152" t="s">
        <v>3547</v>
      </c>
      <c r="D502" s="152" t="str">
        <f t="shared" si="15"/>
        <v>VISOKI KAZNENI SUD REPUBLIKE HRVATSKE (50928)</v>
      </c>
      <c r="E502" s="152" t="s">
        <v>3548</v>
      </c>
      <c r="F502" s="152" t="s">
        <v>268</v>
      </c>
      <c r="G502" s="153">
        <v>5090890</v>
      </c>
      <c r="H502" s="154" t="s">
        <v>3549</v>
      </c>
      <c r="J502" s="144"/>
    </row>
    <row r="503" spans="1:10" ht="15" customHeight="1">
      <c r="A503" s="150">
        <f t="shared" si="14"/>
        <v>498</v>
      </c>
      <c r="B503" s="151">
        <v>20743</v>
      </c>
      <c r="C503" s="152" t="s">
        <v>3550</v>
      </c>
      <c r="D503" s="152" t="str">
        <f t="shared" si="15"/>
        <v>ŽUPANIJSKI SUD U BJELOVARU (20743)</v>
      </c>
      <c r="E503" s="152" t="s">
        <v>3551</v>
      </c>
      <c r="F503" s="152" t="s">
        <v>2460</v>
      </c>
      <c r="G503" s="153">
        <v>3308677</v>
      </c>
      <c r="H503" s="154" t="s">
        <v>3552</v>
      </c>
      <c r="J503" s="144"/>
    </row>
    <row r="504" spans="1:10" ht="15" customHeight="1">
      <c r="A504" s="150">
        <f t="shared" si="14"/>
        <v>499</v>
      </c>
      <c r="B504" s="151">
        <v>3390</v>
      </c>
      <c r="C504" s="152" t="s">
        <v>3553</v>
      </c>
      <c r="D504" s="152" t="str">
        <f t="shared" si="15"/>
        <v>ŽUPANIJSKI SUD U DUBROVNIKU (3390)</v>
      </c>
      <c r="E504" s="152" t="s">
        <v>3554</v>
      </c>
      <c r="F504" s="152" t="s">
        <v>306</v>
      </c>
      <c r="G504" s="153">
        <v>3304680</v>
      </c>
      <c r="H504" s="154" t="s">
        <v>3555</v>
      </c>
      <c r="J504" s="144"/>
    </row>
    <row r="505" spans="1:10" ht="15" customHeight="1">
      <c r="A505" s="150">
        <f t="shared" si="14"/>
        <v>500</v>
      </c>
      <c r="B505" s="151">
        <v>3412</v>
      </c>
      <c r="C505" s="152" t="s">
        <v>3556</v>
      </c>
      <c r="D505" s="152" t="str">
        <f t="shared" si="15"/>
        <v>ŽUPANIJSKI SUD U KARLOVCU (3412)</v>
      </c>
      <c r="E505" s="152" t="s">
        <v>3557</v>
      </c>
      <c r="F505" s="152" t="s">
        <v>506</v>
      </c>
      <c r="G505" s="153">
        <v>3123502</v>
      </c>
      <c r="H505" s="154" t="s">
        <v>3558</v>
      </c>
      <c r="J505" s="144"/>
    </row>
    <row r="506" spans="1:10" ht="15" customHeight="1">
      <c r="A506" s="150">
        <f t="shared" si="14"/>
        <v>501</v>
      </c>
      <c r="B506" s="151">
        <v>3429</v>
      </c>
      <c r="C506" s="152" t="s">
        <v>3559</v>
      </c>
      <c r="D506" s="152" t="str">
        <f t="shared" si="15"/>
        <v>ŽUPANIJSKI SUD U OSIJEKU (3429)</v>
      </c>
      <c r="E506" s="152" t="s">
        <v>3560</v>
      </c>
      <c r="F506" s="152" t="s">
        <v>271</v>
      </c>
      <c r="G506" s="153">
        <v>3014819</v>
      </c>
      <c r="H506" s="154" t="s">
        <v>3561</v>
      </c>
      <c r="J506" s="144"/>
    </row>
    <row r="507" spans="1:10" ht="15" customHeight="1">
      <c r="A507" s="150">
        <f t="shared" si="14"/>
        <v>502</v>
      </c>
      <c r="B507" s="151">
        <v>3445</v>
      </c>
      <c r="C507" s="152" t="s">
        <v>3562</v>
      </c>
      <c r="D507" s="152" t="str">
        <f t="shared" si="15"/>
        <v>ŽUPANIJSKI SUD U PULI - POLA (3445)</v>
      </c>
      <c r="E507" s="152" t="s">
        <v>3563</v>
      </c>
      <c r="F507" s="152" t="s">
        <v>3564</v>
      </c>
      <c r="G507" s="153">
        <v>3204138</v>
      </c>
      <c r="H507" s="154" t="s">
        <v>3565</v>
      </c>
      <c r="J507" s="144"/>
    </row>
    <row r="508" spans="1:10" ht="15" customHeight="1">
      <c r="A508" s="150">
        <f t="shared" si="14"/>
        <v>503</v>
      </c>
      <c r="B508" s="151">
        <v>3453</v>
      </c>
      <c r="C508" s="152" t="s">
        <v>3566</v>
      </c>
      <c r="D508" s="152" t="str">
        <f t="shared" si="15"/>
        <v>ŽUPANIJSKI SUD U RIJECI (3453)</v>
      </c>
      <c r="E508" s="152" t="s">
        <v>3567</v>
      </c>
      <c r="F508" s="152" t="s">
        <v>313</v>
      </c>
      <c r="G508" s="153">
        <v>3321401</v>
      </c>
      <c r="H508" s="154" t="s">
        <v>3568</v>
      </c>
      <c r="J508" s="144"/>
    </row>
    <row r="509" spans="1:10" ht="15" customHeight="1">
      <c r="A509" s="150">
        <f t="shared" si="14"/>
        <v>504</v>
      </c>
      <c r="B509" s="151">
        <v>3461</v>
      </c>
      <c r="C509" s="152" t="s">
        <v>3569</v>
      </c>
      <c r="D509" s="152" t="str">
        <f t="shared" si="15"/>
        <v>ŽUPANIJSKI SUD U SISKU (3461)</v>
      </c>
      <c r="E509" s="152" t="s">
        <v>3570</v>
      </c>
      <c r="F509" s="152" t="s">
        <v>1283</v>
      </c>
      <c r="G509" s="153">
        <v>3314731</v>
      </c>
      <c r="H509" s="154" t="s">
        <v>3571</v>
      </c>
      <c r="J509" s="144"/>
    </row>
    <row r="510" spans="1:10" ht="15" customHeight="1">
      <c r="A510" s="150">
        <f t="shared" ref="A510:A573" si="16">+A509+1</f>
        <v>505</v>
      </c>
      <c r="B510" s="151">
        <v>20778</v>
      </c>
      <c r="C510" s="152" t="s">
        <v>3572</v>
      </c>
      <c r="D510" s="152" t="str">
        <f t="shared" si="15"/>
        <v>ŽUPANIJSKI SUD U SLAVONSKOM BRODU (20778)</v>
      </c>
      <c r="E510" s="152" t="s">
        <v>3573</v>
      </c>
      <c r="F510" s="152" t="s">
        <v>1328</v>
      </c>
      <c r="G510" s="153">
        <v>1228226</v>
      </c>
      <c r="H510" s="154" t="s">
        <v>3574</v>
      </c>
      <c r="J510" s="144"/>
    </row>
    <row r="511" spans="1:10" ht="15" customHeight="1">
      <c r="A511" s="150">
        <f t="shared" si="16"/>
        <v>506</v>
      </c>
      <c r="B511" s="151">
        <v>3470</v>
      </c>
      <c r="C511" s="152" t="s">
        <v>3575</v>
      </c>
      <c r="D511" s="152" t="str">
        <f t="shared" si="15"/>
        <v>ŽUPANIJSKI SUD U SPLITU (3470)</v>
      </c>
      <c r="E511" s="152" t="s">
        <v>3576</v>
      </c>
      <c r="F511" s="152" t="s">
        <v>353</v>
      </c>
      <c r="G511" s="153">
        <v>3118673</v>
      </c>
      <c r="H511" s="154" t="s">
        <v>3577</v>
      </c>
      <c r="J511" s="144"/>
    </row>
    <row r="512" spans="1:10" ht="15" customHeight="1">
      <c r="A512" s="150">
        <f t="shared" si="16"/>
        <v>507</v>
      </c>
      <c r="B512" s="151">
        <v>20786</v>
      </c>
      <c r="C512" s="152" t="s">
        <v>3578</v>
      </c>
      <c r="D512" s="152" t="str">
        <f t="shared" si="15"/>
        <v>ŽUPANIJSKI SUD U ŠIBENIKU (20786)</v>
      </c>
      <c r="E512" s="152" t="s">
        <v>3579</v>
      </c>
      <c r="F512" s="152" t="s">
        <v>517</v>
      </c>
      <c r="G512" s="153">
        <v>3019799</v>
      </c>
      <c r="H512" s="154" t="s">
        <v>3580</v>
      </c>
      <c r="J512" s="144"/>
    </row>
    <row r="513" spans="1:10" ht="15" customHeight="1">
      <c r="A513" s="150">
        <f t="shared" si="16"/>
        <v>508</v>
      </c>
      <c r="B513" s="151">
        <v>3488</v>
      </c>
      <c r="C513" s="152" t="s">
        <v>3581</v>
      </c>
      <c r="D513" s="152" t="str">
        <f t="shared" si="15"/>
        <v>ŽUPANIJSKI SUD U VARAŽDINU (3488)</v>
      </c>
      <c r="E513" s="152" t="s">
        <v>3195</v>
      </c>
      <c r="F513" s="152" t="s">
        <v>438</v>
      </c>
      <c r="G513" s="153">
        <v>3006719</v>
      </c>
      <c r="H513" s="154" t="s">
        <v>3582</v>
      </c>
      <c r="J513" s="144"/>
    </row>
    <row r="514" spans="1:10" ht="15" customHeight="1">
      <c r="A514" s="150">
        <f t="shared" si="16"/>
        <v>509</v>
      </c>
      <c r="B514" s="151">
        <v>23421</v>
      </c>
      <c r="C514" s="152" t="s">
        <v>3583</v>
      </c>
      <c r="D514" s="152" t="str">
        <f t="shared" si="15"/>
        <v>ŽUPANIJSKI SUD U VELIKOJ GORICI (23421)</v>
      </c>
      <c r="E514" s="152" t="s">
        <v>3584</v>
      </c>
      <c r="F514" s="152" t="s">
        <v>2390</v>
      </c>
      <c r="G514" s="153">
        <v>1476351</v>
      </c>
      <c r="H514" s="154" t="s">
        <v>3585</v>
      </c>
      <c r="J514" s="144"/>
    </row>
    <row r="515" spans="1:10" ht="15" customHeight="1">
      <c r="A515" s="150">
        <f t="shared" si="16"/>
        <v>510</v>
      </c>
      <c r="B515" s="151">
        <v>20809</v>
      </c>
      <c r="C515" s="152" t="s">
        <v>3586</v>
      </c>
      <c r="D515" s="152" t="str">
        <f t="shared" si="15"/>
        <v>ŽUPANIJSKI SUD U VUKOVARU (20809)</v>
      </c>
      <c r="E515" s="152" t="s">
        <v>3587</v>
      </c>
      <c r="F515" s="152" t="s">
        <v>494</v>
      </c>
      <c r="G515" s="153">
        <v>1210696</v>
      </c>
      <c r="H515" s="154" t="s">
        <v>3588</v>
      </c>
      <c r="J515" s="144"/>
    </row>
    <row r="516" spans="1:10" ht="15" customHeight="1">
      <c r="A516" s="150">
        <f t="shared" si="16"/>
        <v>511</v>
      </c>
      <c r="B516" s="151">
        <v>3496</v>
      </c>
      <c r="C516" s="152" t="s">
        <v>3589</v>
      </c>
      <c r="D516" s="152" t="str">
        <f t="shared" si="15"/>
        <v>ŽUPANIJSKI SUD U ZADRU (3496)</v>
      </c>
      <c r="E516" s="152" t="s">
        <v>3590</v>
      </c>
      <c r="F516" s="152" t="s">
        <v>309</v>
      </c>
      <c r="G516" s="153">
        <v>3142434</v>
      </c>
      <c r="H516" s="154" t="s">
        <v>3591</v>
      </c>
      <c r="J516" s="144"/>
    </row>
    <row r="517" spans="1:10" ht="15" customHeight="1">
      <c r="A517" s="150">
        <f t="shared" si="16"/>
        <v>512</v>
      </c>
      <c r="B517" s="151">
        <v>3507</v>
      </c>
      <c r="C517" s="152" t="s">
        <v>3592</v>
      </c>
      <c r="D517" s="152" t="str">
        <f t="shared" si="15"/>
        <v>ŽUPANIJSKI SUD U ZAGREBU (3507)</v>
      </c>
      <c r="E517" s="152" t="s">
        <v>3548</v>
      </c>
      <c r="F517" s="152" t="s">
        <v>268</v>
      </c>
      <c r="G517" s="153">
        <v>3206076</v>
      </c>
      <c r="H517" s="154" t="s">
        <v>3593</v>
      </c>
      <c r="J517" s="144"/>
    </row>
    <row r="518" spans="1:10" ht="15" customHeight="1">
      <c r="A518" s="150">
        <f t="shared" si="16"/>
        <v>513</v>
      </c>
      <c r="B518" s="151">
        <v>3515</v>
      </c>
      <c r="C518" s="152" t="s">
        <v>3594</v>
      </c>
      <c r="D518" s="152" t="str">
        <f t="shared" ref="D518:D570" si="17">C518&amp;" ("&amp;B518&amp;")"</f>
        <v>TRGOVAČKI SUD U BJELOVARU (3515)</v>
      </c>
      <c r="E518" s="152" t="s">
        <v>3595</v>
      </c>
      <c r="F518" s="152" t="s">
        <v>2460</v>
      </c>
      <c r="G518" s="153">
        <v>3333299</v>
      </c>
      <c r="H518" s="154" t="s">
        <v>3596</v>
      </c>
      <c r="J518" s="144"/>
    </row>
    <row r="519" spans="1:10" ht="15" customHeight="1">
      <c r="A519" s="150">
        <f t="shared" si="16"/>
        <v>514</v>
      </c>
      <c r="B519" s="151">
        <v>50598</v>
      </c>
      <c r="C519" s="152" t="s">
        <v>3597</v>
      </c>
      <c r="D519" s="152" t="str">
        <f t="shared" si="17"/>
        <v>TRGOVAČKI SUD U DUBROVNIKU (50598)</v>
      </c>
      <c r="E519" s="152" t="s">
        <v>3598</v>
      </c>
      <c r="F519" s="152" t="s">
        <v>306</v>
      </c>
      <c r="G519" s="155" t="s">
        <v>3599</v>
      </c>
      <c r="H519" s="154" t="s">
        <v>3600</v>
      </c>
      <c r="J519" s="144"/>
    </row>
    <row r="520" spans="1:10" ht="15" customHeight="1">
      <c r="A520" s="150">
        <f t="shared" si="16"/>
        <v>515</v>
      </c>
      <c r="B520" s="151">
        <v>3531</v>
      </c>
      <c r="C520" s="152" t="s">
        <v>3601</v>
      </c>
      <c r="D520" s="152" t="str">
        <f t="shared" si="17"/>
        <v>TRGOVAČKI SUD U OSIJEKU (3531)</v>
      </c>
      <c r="E520" s="152" t="s">
        <v>3602</v>
      </c>
      <c r="F520" s="152" t="s">
        <v>271</v>
      </c>
      <c r="G520" s="153">
        <v>3014797</v>
      </c>
      <c r="H520" s="154" t="s">
        <v>3603</v>
      </c>
      <c r="J520" s="144"/>
    </row>
    <row r="521" spans="1:10" ht="15" customHeight="1">
      <c r="A521" s="150">
        <f t="shared" si="16"/>
        <v>516</v>
      </c>
      <c r="B521" s="151">
        <v>48752</v>
      </c>
      <c r="C521" s="152" t="s">
        <v>3604</v>
      </c>
      <c r="D521" s="152" t="str">
        <f t="shared" si="17"/>
        <v>TRGOVAČKI SUD U PAZINU (48752)</v>
      </c>
      <c r="E521" s="152" t="s">
        <v>3605</v>
      </c>
      <c r="F521" s="152" t="s">
        <v>2476</v>
      </c>
      <c r="G521" s="153">
        <v>4344677</v>
      </c>
      <c r="H521" s="154" t="s">
        <v>3606</v>
      </c>
      <c r="J521" s="144"/>
    </row>
    <row r="522" spans="1:10" ht="15" customHeight="1">
      <c r="A522" s="150">
        <f t="shared" si="16"/>
        <v>517</v>
      </c>
      <c r="B522" s="151">
        <v>3540</v>
      </c>
      <c r="C522" s="152" t="s">
        <v>3607</v>
      </c>
      <c r="D522" s="152" t="str">
        <f t="shared" si="17"/>
        <v>TRGOVAČKI SUD U RIJECI (3540)</v>
      </c>
      <c r="E522" s="152" t="s">
        <v>3608</v>
      </c>
      <c r="F522" s="152" t="s">
        <v>313</v>
      </c>
      <c r="G522" s="153">
        <v>3321410</v>
      </c>
      <c r="H522" s="154" t="s">
        <v>3609</v>
      </c>
      <c r="J522" s="144"/>
    </row>
    <row r="523" spans="1:10" ht="15" customHeight="1">
      <c r="A523" s="150">
        <f t="shared" si="16"/>
        <v>518</v>
      </c>
      <c r="B523" s="151">
        <v>3566</v>
      </c>
      <c r="C523" s="152" t="s">
        <v>3610</v>
      </c>
      <c r="D523" s="152" t="str">
        <f t="shared" si="17"/>
        <v>TRGOVAČKI SUD U SPLITU (3566)</v>
      </c>
      <c r="E523" s="152" t="s">
        <v>3611</v>
      </c>
      <c r="F523" s="152" t="s">
        <v>353</v>
      </c>
      <c r="G523" s="153">
        <v>3119505</v>
      </c>
      <c r="H523" s="154" t="s">
        <v>3612</v>
      </c>
      <c r="J523" s="144"/>
    </row>
    <row r="524" spans="1:10" ht="15" customHeight="1">
      <c r="A524" s="150">
        <f t="shared" si="16"/>
        <v>519</v>
      </c>
      <c r="B524" s="151">
        <v>3574</v>
      </c>
      <c r="C524" s="152" t="s">
        <v>3613</v>
      </c>
      <c r="D524" s="152" t="str">
        <f t="shared" si="17"/>
        <v>TRGOVAČKI SUD U VARAŽDINU (3574)</v>
      </c>
      <c r="E524" s="152" t="s">
        <v>3195</v>
      </c>
      <c r="F524" s="152" t="s">
        <v>3614</v>
      </c>
      <c r="G524" s="153">
        <v>3365042</v>
      </c>
      <c r="H524" s="154" t="s">
        <v>3615</v>
      </c>
      <c r="J524" s="144"/>
    </row>
    <row r="525" spans="1:10" ht="15" customHeight="1">
      <c r="A525" s="150">
        <f t="shared" si="16"/>
        <v>520</v>
      </c>
      <c r="B525" s="151">
        <v>23405</v>
      </c>
      <c r="C525" s="152" t="s">
        <v>3616</v>
      </c>
      <c r="D525" s="152" t="str">
        <f t="shared" si="17"/>
        <v>TRGOVAČKI SUD U ZADRU (23405)</v>
      </c>
      <c r="E525" s="152" t="s">
        <v>3617</v>
      </c>
      <c r="F525" s="152" t="s">
        <v>309</v>
      </c>
      <c r="G525" s="153">
        <v>1476793</v>
      </c>
      <c r="H525" s="154" t="s">
        <v>3618</v>
      </c>
      <c r="J525" s="144"/>
    </row>
    <row r="526" spans="1:10" ht="15" customHeight="1">
      <c r="A526" s="150">
        <f t="shared" si="16"/>
        <v>521</v>
      </c>
      <c r="B526" s="151">
        <v>20735</v>
      </c>
      <c r="C526" s="152" t="s">
        <v>3619</v>
      </c>
      <c r="D526" s="152" t="str">
        <f t="shared" si="17"/>
        <v>TRGOVAČKI SUD U ZAGREBU (20735)</v>
      </c>
      <c r="E526" s="152" t="s">
        <v>3620</v>
      </c>
      <c r="F526" s="152" t="s">
        <v>268</v>
      </c>
      <c r="G526" s="153">
        <v>3206092</v>
      </c>
      <c r="H526" s="154" t="s">
        <v>3621</v>
      </c>
      <c r="J526" s="144"/>
    </row>
    <row r="527" spans="1:10" ht="15" customHeight="1">
      <c r="A527" s="150">
        <f t="shared" si="16"/>
        <v>522</v>
      </c>
      <c r="B527" s="151">
        <v>20647</v>
      </c>
      <c r="C527" s="152" t="s">
        <v>3622</v>
      </c>
      <c r="D527" s="152" t="str">
        <f t="shared" si="17"/>
        <v>ŽUPANIJSKO DRŽAVNO ODVJETNIŠTVO U BJELOVARU (20647)</v>
      </c>
      <c r="E527" s="152" t="s">
        <v>3623</v>
      </c>
      <c r="F527" s="152" t="s">
        <v>2460</v>
      </c>
      <c r="G527" s="153">
        <v>3308685</v>
      </c>
      <c r="H527" s="154" t="s">
        <v>3624</v>
      </c>
      <c r="J527" s="144"/>
    </row>
    <row r="528" spans="1:10" ht="15" customHeight="1">
      <c r="A528" s="150">
        <f t="shared" si="16"/>
        <v>523</v>
      </c>
      <c r="B528" s="151">
        <v>3599</v>
      </c>
      <c r="C528" s="152" t="s">
        <v>3625</v>
      </c>
      <c r="D528" s="152" t="str">
        <f t="shared" si="17"/>
        <v>ŽUPANIJSKO DRŽAVNO ODVJETNIŠTVO U DUBROVNIKU (3599)</v>
      </c>
      <c r="E528" s="152" t="s">
        <v>3598</v>
      </c>
      <c r="F528" s="152" t="s">
        <v>306</v>
      </c>
      <c r="G528" s="153">
        <v>3304698</v>
      </c>
      <c r="H528" s="154" t="s">
        <v>3626</v>
      </c>
      <c r="J528" s="144"/>
    </row>
    <row r="529" spans="1:10" ht="15" customHeight="1">
      <c r="A529" s="150">
        <f t="shared" si="16"/>
        <v>524</v>
      </c>
      <c r="B529" s="151">
        <v>3611</v>
      </c>
      <c r="C529" s="152" t="s">
        <v>3627</v>
      </c>
      <c r="D529" s="152" t="str">
        <f t="shared" si="17"/>
        <v>ŽUPANIJSKO DRŽAVNO ODVJETNIŠTVO U KARLOVCU (3611)</v>
      </c>
      <c r="E529" s="152" t="s">
        <v>3557</v>
      </c>
      <c r="F529" s="152" t="s">
        <v>506</v>
      </c>
      <c r="G529" s="153">
        <v>3123545</v>
      </c>
      <c r="H529" s="154" t="s">
        <v>3628</v>
      </c>
      <c r="J529" s="144"/>
    </row>
    <row r="530" spans="1:10" ht="15" customHeight="1">
      <c r="A530" s="150">
        <f t="shared" si="16"/>
        <v>525</v>
      </c>
      <c r="B530" s="151">
        <v>3620</v>
      </c>
      <c r="C530" s="152" t="s">
        <v>3629</v>
      </c>
      <c r="D530" s="152" t="str">
        <f t="shared" si="17"/>
        <v>ŽUPANIJSKO DRŽAVNO ODVJETNIŠTVO U OSIJEKU (3620)</v>
      </c>
      <c r="E530" s="152" t="s">
        <v>3630</v>
      </c>
      <c r="F530" s="152" t="s">
        <v>271</v>
      </c>
      <c r="G530" s="153">
        <v>3014835</v>
      </c>
      <c r="H530" s="154" t="s">
        <v>3631</v>
      </c>
      <c r="J530" s="144"/>
    </row>
    <row r="531" spans="1:10" ht="15" customHeight="1">
      <c r="A531" s="150">
        <f t="shared" si="16"/>
        <v>526</v>
      </c>
      <c r="B531" s="151">
        <v>3646</v>
      </c>
      <c r="C531" s="152" t="s">
        <v>3632</v>
      </c>
      <c r="D531" s="152" t="str">
        <f t="shared" si="17"/>
        <v>ŽUPANIJSKO DRŽAVNO ODVJETNIŠTVO U PULI - POLA (3646)</v>
      </c>
      <c r="E531" s="152" t="s">
        <v>3633</v>
      </c>
      <c r="F531" s="152" t="s">
        <v>299</v>
      </c>
      <c r="G531" s="153">
        <v>3204154</v>
      </c>
      <c r="H531" s="154" t="s">
        <v>3634</v>
      </c>
      <c r="J531" s="144"/>
    </row>
    <row r="532" spans="1:10" ht="15" customHeight="1">
      <c r="A532" s="150">
        <f t="shared" si="16"/>
        <v>527</v>
      </c>
      <c r="B532" s="151">
        <v>3654</v>
      </c>
      <c r="C532" s="152" t="s">
        <v>3635</v>
      </c>
      <c r="D532" s="152" t="str">
        <f t="shared" si="17"/>
        <v>ŽUPANIJSKO DRŽAVNO ODVJETNIŠTVO U RIJECI (3654)</v>
      </c>
      <c r="E532" s="152" t="s">
        <v>3636</v>
      </c>
      <c r="F532" s="152" t="s">
        <v>313</v>
      </c>
      <c r="G532" s="153">
        <v>3332101</v>
      </c>
      <c r="H532" s="154" t="s">
        <v>3637</v>
      </c>
      <c r="J532" s="144"/>
    </row>
    <row r="533" spans="1:10" ht="15" customHeight="1">
      <c r="A533" s="150">
        <f t="shared" si="16"/>
        <v>528</v>
      </c>
      <c r="B533" s="151">
        <v>3662</v>
      </c>
      <c r="C533" s="152" t="s">
        <v>3638</v>
      </c>
      <c r="D533" s="152" t="str">
        <f t="shared" si="17"/>
        <v>ŽUPANIJSKO DRŽAVNO ODVJETNIŠTVO U SISKU (3662)</v>
      </c>
      <c r="E533" s="152" t="s">
        <v>3639</v>
      </c>
      <c r="F533" s="152" t="s">
        <v>1283</v>
      </c>
      <c r="G533" s="153">
        <v>3314758</v>
      </c>
      <c r="H533" s="154" t="s">
        <v>3640</v>
      </c>
      <c r="J533" s="144"/>
    </row>
    <row r="534" spans="1:10" ht="15" customHeight="1">
      <c r="A534" s="150">
        <f t="shared" si="16"/>
        <v>529</v>
      </c>
      <c r="B534" s="151">
        <v>23456</v>
      </c>
      <c r="C534" s="152" t="s">
        <v>3641</v>
      </c>
      <c r="D534" s="152" t="str">
        <f t="shared" si="17"/>
        <v>ŽUPANIJSKO DRŽAVNO ODVJETNIŠTVO U SLAVONSKOM BRODU (23456)</v>
      </c>
      <c r="E534" s="152" t="s">
        <v>3642</v>
      </c>
      <c r="F534" s="152" t="s">
        <v>1328</v>
      </c>
      <c r="G534" s="153">
        <v>1490141</v>
      </c>
      <c r="H534" s="154" t="s">
        <v>3643</v>
      </c>
      <c r="J534" s="144"/>
    </row>
    <row r="535" spans="1:10" ht="15" customHeight="1">
      <c r="A535" s="150">
        <f t="shared" si="16"/>
        <v>530</v>
      </c>
      <c r="B535" s="151">
        <v>3679</v>
      </c>
      <c r="C535" s="152" t="s">
        <v>3644</v>
      </c>
      <c r="D535" s="152" t="str">
        <f t="shared" si="17"/>
        <v>ŽUPANIJSKO DRŽAVNO ODVJETNIŠTVO U SPLITU (3679)</v>
      </c>
      <c r="E535" s="152" t="s">
        <v>3645</v>
      </c>
      <c r="F535" s="152" t="s">
        <v>353</v>
      </c>
      <c r="G535" s="153">
        <v>3118681</v>
      </c>
      <c r="H535" s="154" t="s">
        <v>3646</v>
      </c>
      <c r="J535" s="144"/>
    </row>
    <row r="536" spans="1:10" ht="15" customHeight="1">
      <c r="A536" s="150">
        <f t="shared" si="16"/>
        <v>531</v>
      </c>
      <c r="B536" s="151">
        <v>3687</v>
      </c>
      <c r="C536" s="152" t="s">
        <v>3647</v>
      </c>
      <c r="D536" s="152" t="str">
        <f t="shared" si="17"/>
        <v>ŽUPANIJSKO DRŽAVNO ODVJETNIŠTVO U ŠIBENIKU (3687)</v>
      </c>
      <c r="E536" s="152" t="s">
        <v>3579</v>
      </c>
      <c r="F536" s="152" t="s">
        <v>517</v>
      </c>
      <c r="G536" s="153">
        <v>3023508</v>
      </c>
      <c r="H536" s="154" t="s">
        <v>3648</v>
      </c>
      <c r="J536" s="144"/>
    </row>
    <row r="537" spans="1:10" ht="15" customHeight="1">
      <c r="A537" s="150">
        <f t="shared" si="16"/>
        <v>532</v>
      </c>
      <c r="B537" s="151">
        <v>3695</v>
      </c>
      <c r="C537" s="152" t="s">
        <v>3649</v>
      </c>
      <c r="D537" s="152" t="str">
        <f t="shared" si="17"/>
        <v>ŽUPANIJSKO DRŽAVNO ODVJETNIŠTVO U VARAŽDINU (3695)</v>
      </c>
      <c r="E537" s="152" t="s">
        <v>3195</v>
      </c>
      <c r="F537" s="152" t="s">
        <v>438</v>
      </c>
      <c r="G537" s="153">
        <v>3006743</v>
      </c>
      <c r="H537" s="154" t="s">
        <v>3650</v>
      </c>
      <c r="J537" s="144"/>
    </row>
    <row r="538" spans="1:10" ht="15" customHeight="1">
      <c r="A538" s="150">
        <f t="shared" si="16"/>
        <v>533</v>
      </c>
      <c r="B538" s="151">
        <v>23807</v>
      </c>
      <c r="C538" s="152" t="s">
        <v>3651</v>
      </c>
      <c r="D538" s="152" t="str">
        <f t="shared" si="17"/>
        <v>ŽUPANIJSKO DRŽAVNO ODVJETNIŠTVO U VELIKOJ GORICI (23807)</v>
      </c>
      <c r="E538" s="152" t="s">
        <v>3652</v>
      </c>
      <c r="F538" s="152" t="s">
        <v>2390</v>
      </c>
      <c r="G538" s="153">
        <v>1693646</v>
      </c>
      <c r="H538" s="154" t="s">
        <v>3653</v>
      </c>
      <c r="J538" s="144"/>
    </row>
    <row r="539" spans="1:10" ht="15" customHeight="1">
      <c r="A539" s="150">
        <f t="shared" si="16"/>
        <v>534</v>
      </c>
      <c r="B539" s="151">
        <v>21949</v>
      </c>
      <c r="C539" s="152" t="s">
        <v>3654</v>
      </c>
      <c r="D539" s="152" t="str">
        <f t="shared" si="17"/>
        <v>ŽUPANIJSKO DRŽAVNO ODVJETNIŠTVO U VUKOVARU (21949)</v>
      </c>
      <c r="E539" s="152" t="s">
        <v>3655</v>
      </c>
      <c r="F539" s="152" t="s">
        <v>494</v>
      </c>
      <c r="G539" s="153">
        <v>1312278</v>
      </c>
      <c r="H539" s="154" t="s">
        <v>3656</v>
      </c>
      <c r="J539" s="144"/>
    </row>
    <row r="540" spans="1:10" ht="15" customHeight="1">
      <c r="A540" s="150">
        <f t="shared" si="16"/>
        <v>535</v>
      </c>
      <c r="B540" s="151">
        <v>3700</v>
      </c>
      <c r="C540" s="152" t="s">
        <v>3657</v>
      </c>
      <c r="D540" s="152" t="str">
        <f t="shared" si="17"/>
        <v>ŽUPANIJSKO DRŽAVNO ODVJETNIŠTVO U ZADRU (3700)</v>
      </c>
      <c r="E540" s="152" t="s">
        <v>3590</v>
      </c>
      <c r="F540" s="152" t="s">
        <v>309</v>
      </c>
      <c r="G540" s="153">
        <v>3142469</v>
      </c>
      <c r="H540" s="154" t="s">
        <v>3658</v>
      </c>
      <c r="J540" s="144"/>
    </row>
    <row r="541" spans="1:10" ht="15" customHeight="1">
      <c r="A541" s="150">
        <f t="shared" si="16"/>
        <v>536</v>
      </c>
      <c r="B541" s="151">
        <v>3718</v>
      </c>
      <c r="C541" s="152" t="s">
        <v>3659</v>
      </c>
      <c r="D541" s="152" t="str">
        <f t="shared" si="17"/>
        <v>ŽUPANIJSKO DRŽAVNO ODVJETNIŠTVO U ZAGREBU (3718)</v>
      </c>
      <c r="E541" s="152" t="s">
        <v>3660</v>
      </c>
      <c r="F541" s="152" t="s">
        <v>268</v>
      </c>
      <c r="G541" s="153">
        <v>3277143</v>
      </c>
      <c r="H541" s="154" t="s">
        <v>3661</v>
      </c>
      <c r="J541" s="144"/>
    </row>
    <row r="542" spans="1:10" ht="15" customHeight="1">
      <c r="A542" s="150">
        <f t="shared" si="16"/>
        <v>537</v>
      </c>
      <c r="B542" s="151">
        <v>42910</v>
      </c>
      <c r="C542" s="152" t="s">
        <v>3662</v>
      </c>
      <c r="D542" s="152" t="str">
        <f t="shared" si="17"/>
        <v>OPĆINSKI GRAĐANSKI SUD U ZAGREBU (42910)</v>
      </c>
      <c r="E542" s="152" t="s">
        <v>3663</v>
      </c>
      <c r="F542" s="152" t="s">
        <v>268</v>
      </c>
      <c r="G542" s="153">
        <v>2279215</v>
      </c>
      <c r="H542" s="154" t="s">
        <v>3664</v>
      </c>
      <c r="J542" s="144"/>
    </row>
    <row r="543" spans="1:10" ht="15" customHeight="1">
      <c r="A543" s="150">
        <f t="shared" si="16"/>
        <v>538</v>
      </c>
      <c r="B543" s="151">
        <v>42928</v>
      </c>
      <c r="C543" s="152" t="s">
        <v>3665</v>
      </c>
      <c r="D543" s="152" t="str">
        <f t="shared" si="17"/>
        <v>OPĆINSKI KAZNENI SUD U ZAGREBU (42928)</v>
      </c>
      <c r="E543" s="152" t="s">
        <v>3666</v>
      </c>
      <c r="F543" s="152" t="s">
        <v>268</v>
      </c>
      <c r="G543" s="153">
        <v>2279223</v>
      </c>
      <c r="H543" s="154" t="s">
        <v>3667</v>
      </c>
      <c r="J543" s="144"/>
    </row>
    <row r="544" spans="1:10" ht="15" customHeight="1">
      <c r="A544" s="150">
        <f t="shared" si="16"/>
        <v>539</v>
      </c>
      <c r="B544" s="151">
        <v>20622</v>
      </c>
      <c r="C544" s="152" t="s">
        <v>3668</v>
      </c>
      <c r="D544" s="152" t="str">
        <f t="shared" si="17"/>
        <v>OPĆINSKI PREKRŠAJNI SUD U SPLITU (20622)</v>
      </c>
      <c r="E544" s="152" t="s">
        <v>3669</v>
      </c>
      <c r="F544" s="152" t="s">
        <v>353</v>
      </c>
      <c r="G544" s="153">
        <v>3133800</v>
      </c>
      <c r="H544" s="154" t="s">
        <v>3670</v>
      </c>
      <c r="J544" s="144"/>
    </row>
    <row r="545" spans="1:10" ht="15" customHeight="1">
      <c r="A545" s="150">
        <f t="shared" si="16"/>
        <v>540</v>
      </c>
      <c r="B545" s="151">
        <v>20454</v>
      </c>
      <c r="C545" s="152" t="s">
        <v>3671</v>
      </c>
      <c r="D545" s="152" t="str">
        <f t="shared" si="17"/>
        <v>OPĆINSKI PREKRŠAJNI SUD U ZAGREBU (20454)</v>
      </c>
      <c r="E545" s="152" t="s">
        <v>3672</v>
      </c>
      <c r="F545" s="152" t="s">
        <v>268</v>
      </c>
      <c r="G545" s="153">
        <v>3206041</v>
      </c>
      <c r="H545" s="154" t="s">
        <v>3673</v>
      </c>
      <c r="J545" s="144"/>
    </row>
    <row r="546" spans="1:10" s="144" customFormat="1" ht="15" customHeight="1">
      <c r="A546" s="150">
        <f t="shared" si="16"/>
        <v>541</v>
      </c>
      <c r="B546" s="151">
        <v>46841</v>
      </c>
      <c r="C546" s="152" t="s">
        <v>3674</v>
      </c>
      <c r="D546" s="152" t="str">
        <f t="shared" si="17"/>
        <v>OPĆINSKI RADNI SUD U ZAGREBU (46841)</v>
      </c>
      <c r="E546" s="152" t="s">
        <v>3663</v>
      </c>
      <c r="F546" s="152" t="s">
        <v>268</v>
      </c>
      <c r="G546" s="153">
        <v>2808285</v>
      </c>
      <c r="H546" s="154" t="s">
        <v>3675</v>
      </c>
    </row>
    <row r="547" spans="1:10" ht="15" customHeight="1">
      <c r="A547" s="150">
        <f t="shared" si="16"/>
        <v>542</v>
      </c>
      <c r="B547" s="151">
        <v>3742</v>
      </c>
      <c r="C547" s="152" t="s">
        <v>3676</v>
      </c>
      <c r="D547" s="152" t="str">
        <f t="shared" si="17"/>
        <v>OPĆINSKI SUD U BJELOVARU (3742)</v>
      </c>
      <c r="E547" s="152" t="s">
        <v>3677</v>
      </c>
      <c r="F547" s="152" t="s">
        <v>2460</v>
      </c>
      <c r="G547" s="153">
        <v>3317072</v>
      </c>
      <c r="H547" s="154" t="s">
        <v>3678</v>
      </c>
      <c r="J547" s="144"/>
    </row>
    <row r="548" spans="1:10" ht="15" customHeight="1">
      <c r="A548" s="150">
        <f t="shared" si="16"/>
        <v>543</v>
      </c>
      <c r="B548" s="151">
        <v>50514</v>
      </c>
      <c r="C548" s="152" t="s">
        <v>3679</v>
      </c>
      <c r="D548" s="152" t="str">
        <f t="shared" si="17"/>
        <v>OPĆINSKI SUD U CRIKVENICI (50514)</v>
      </c>
      <c r="E548" s="152" t="s">
        <v>3680</v>
      </c>
      <c r="F548" s="152" t="s">
        <v>2884</v>
      </c>
      <c r="G548" s="155" t="s">
        <v>3681</v>
      </c>
      <c r="H548" s="154" t="s">
        <v>3682</v>
      </c>
      <c r="J548" s="144"/>
    </row>
    <row r="549" spans="1:10" ht="15" customHeight="1">
      <c r="A549" s="150">
        <f t="shared" si="16"/>
        <v>544</v>
      </c>
      <c r="B549" s="151">
        <v>3783</v>
      </c>
      <c r="C549" s="152" t="s">
        <v>3683</v>
      </c>
      <c r="D549" s="152" t="str">
        <f t="shared" si="17"/>
        <v>OPĆINSKI SUD U ČAKOVCU (3783)</v>
      </c>
      <c r="E549" s="152" t="s">
        <v>3684</v>
      </c>
      <c r="F549" s="152" t="s">
        <v>487</v>
      </c>
      <c r="G549" s="153">
        <v>3110761</v>
      </c>
      <c r="H549" s="154" t="s">
        <v>3685</v>
      </c>
      <c r="J549" s="144"/>
    </row>
    <row r="550" spans="1:10" ht="15" customHeight="1">
      <c r="A550" s="150">
        <f t="shared" si="16"/>
        <v>545</v>
      </c>
      <c r="B550" s="151">
        <v>3847</v>
      </c>
      <c r="C550" s="152" t="s">
        <v>3686</v>
      </c>
      <c r="D550" s="152" t="str">
        <f t="shared" si="17"/>
        <v>OPĆINSKI SUD U DUBROVNIKU (3847)</v>
      </c>
      <c r="E550" s="152" t="s">
        <v>3598</v>
      </c>
      <c r="F550" s="152" t="s">
        <v>306</v>
      </c>
      <c r="G550" s="153">
        <v>3304671</v>
      </c>
      <c r="H550" s="154" t="s">
        <v>3687</v>
      </c>
      <c r="J550" s="144"/>
    </row>
    <row r="551" spans="1:10" ht="15" customHeight="1">
      <c r="A551" s="150">
        <f t="shared" si="16"/>
        <v>546</v>
      </c>
      <c r="B551" s="151">
        <v>50522</v>
      </c>
      <c r="C551" s="152" t="s">
        <v>3688</v>
      </c>
      <c r="D551" s="152" t="str">
        <f t="shared" si="17"/>
        <v>OPĆINSKI SUD U ĐAKOVU (50522)</v>
      </c>
      <c r="E551" s="152" t="s">
        <v>3689</v>
      </c>
      <c r="F551" s="152" t="s">
        <v>292</v>
      </c>
      <c r="G551" s="155" t="s">
        <v>3690</v>
      </c>
      <c r="H551" s="154" t="s">
        <v>3691</v>
      </c>
      <c r="J551" s="144"/>
    </row>
    <row r="552" spans="1:10" ht="15" customHeight="1">
      <c r="A552" s="150">
        <f t="shared" si="16"/>
        <v>547</v>
      </c>
      <c r="B552" s="151">
        <v>3919</v>
      </c>
      <c r="C552" s="152" t="s">
        <v>3692</v>
      </c>
      <c r="D552" s="152" t="str">
        <f t="shared" si="17"/>
        <v>OPĆINSKI SUD U GOSPIĆU (3919)</v>
      </c>
      <c r="E552" s="152" t="s">
        <v>3693</v>
      </c>
      <c r="F552" s="152" t="s">
        <v>502</v>
      </c>
      <c r="G552" s="153">
        <v>3315886</v>
      </c>
      <c r="H552" s="154" t="s">
        <v>3694</v>
      </c>
      <c r="J552" s="144"/>
    </row>
    <row r="553" spans="1:10" ht="15" customHeight="1">
      <c r="A553" s="150">
        <f t="shared" si="16"/>
        <v>548</v>
      </c>
      <c r="B553" s="151">
        <v>20892</v>
      </c>
      <c r="C553" s="152" t="s">
        <v>3695</v>
      </c>
      <c r="D553" s="152" t="str">
        <f t="shared" si="17"/>
        <v>OPĆINSKI SUD U KARLOVCU (20892)</v>
      </c>
      <c r="E553" s="152" t="s">
        <v>3557</v>
      </c>
      <c r="F553" s="152" t="s">
        <v>506</v>
      </c>
      <c r="G553" s="153">
        <v>3123499</v>
      </c>
      <c r="H553" s="154" t="s">
        <v>3696</v>
      </c>
      <c r="J553" s="144"/>
    </row>
    <row r="554" spans="1:10" ht="15" customHeight="1">
      <c r="A554" s="150">
        <f t="shared" si="16"/>
        <v>549</v>
      </c>
      <c r="B554" s="151">
        <v>3994</v>
      </c>
      <c r="C554" s="152" t="s">
        <v>3697</v>
      </c>
      <c r="D554" s="152" t="str">
        <f t="shared" si="17"/>
        <v>OPĆINSKI SUD U KOPRIVNICI (3994)</v>
      </c>
      <c r="E554" s="152" t="s">
        <v>3698</v>
      </c>
      <c r="F554" s="152" t="s">
        <v>302</v>
      </c>
      <c r="G554" s="153">
        <v>3010805</v>
      </c>
      <c r="H554" s="154" t="s">
        <v>3699</v>
      </c>
      <c r="J554" s="144"/>
    </row>
    <row r="555" spans="1:10" ht="15" customHeight="1">
      <c r="A555" s="150">
        <f t="shared" si="16"/>
        <v>550</v>
      </c>
      <c r="B555" s="151">
        <v>50539</v>
      </c>
      <c r="C555" s="152" t="s">
        <v>3700</v>
      </c>
      <c r="D555" s="152" t="str">
        <f t="shared" si="17"/>
        <v>OPĆINSKI SUD U KUTINI (50539)</v>
      </c>
      <c r="E555" s="152" t="s">
        <v>3701</v>
      </c>
      <c r="F555" s="152" t="s">
        <v>3085</v>
      </c>
      <c r="G555" s="155" t="s">
        <v>3702</v>
      </c>
      <c r="H555" s="154" t="s">
        <v>3703</v>
      </c>
      <c r="J555" s="144"/>
    </row>
    <row r="556" spans="1:10" ht="15" customHeight="1">
      <c r="A556" s="150">
        <f t="shared" si="16"/>
        <v>551</v>
      </c>
      <c r="B556" s="151">
        <v>50547</v>
      </c>
      <c r="C556" s="152" t="s">
        <v>3704</v>
      </c>
      <c r="D556" s="152" t="str">
        <f t="shared" si="17"/>
        <v>OPĆINSKI SUD U MAKARSKOJ (50547)</v>
      </c>
      <c r="E556" s="152" t="s">
        <v>3705</v>
      </c>
      <c r="F556" s="152" t="s">
        <v>2743</v>
      </c>
      <c r="G556" s="155" t="s">
        <v>3706</v>
      </c>
      <c r="H556" s="154" t="s">
        <v>3707</v>
      </c>
      <c r="J556" s="144"/>
    </row>
    <row r="557" spans="1:10" ht="15" customHeight="1">
      <c r="A557" s="150">
        <f t="shared" si="16"/>
        <v>552</v>
      </c>
      <c r="B557" s="151">
        <v>50555</v>
      </c>
      <c r="C557" s="152" t="s">
        <v>3708</v>
      </c>
      <c r="D557" s="152" t="str">
        <f t="shared" si="17"/>
        <v>OPĆINSKI SUD U METKOVIĆU (50555)</v>
      </c>
      <c r="E557" s="152" t="s">
        <v>3709</v>
      </c>
      <c r="F557" s="152" t="s">
        <v>3100</v>
      </c>
      <c r="G557" s="155" t="s">
        <v>3710</v>
      </c>
      <c r="H557" s="154" t="s">
        <v>3711</v>
      </c>
      <c r="J557" s="144"/>
    </row>
    <row r="558" spans="1:10" ht="15" customHeight="1">
      <c r="A558" s="150">
        <f t="shared" si="16"/>
        <v>553</v>
      </c>
      <c r="B558" s="151">
        <v>48769</v>
      </c>
      <c r="C558" s="152" t="s">
        <v>3712</v>
      </c>
      <c r="D558" s="152" t="str">
        <f t="shared" si="17"/>
        <v>OPĆINSKI SUD U NOVOM ZAGREBU (48769)</v>
      </c>
      <c r="E558" s="152" t="s">
        <v>3713</v>
      </c>
      <c r="F558" s="152" t="s">
        <v>268</v>
      </c>
      <c r="G558" s="153">
        <v>4341872</v>
      </c>
      <c r="H558" s="154" t="s">
        <v>3714</v>
      </c>
      <c r="J558" s="144"/>
    </row>
    <row r="559" spans="1:10" ht="15" customHeight="1">
      <c r="A559" s="150">
        <f t="shared" si="16"/>
        <v>554</v>
      </c>
      <c r="B559" s="151">
        <v>4132</v>
      </c>
      <c r="C559" s="152" t="s">
        <v>3715</v>
      </c>
      <c r="D559" s="152" t="str">
        <f t="shared" si="17"/>
        <v>OPĆINSKI SUD U OSIJEKU (4132)</v>
      </c>
      <c r="E559" s="152" t="s">
        <v>3716</v>
      </c>
      <c r="F559" s="152" t="s">
        <v>271</v>
      </c>
      <c r="G559" s="153">
        <v>3014789</v>
      </c>
      <c r="H559" s="154" t="s">
        <v>3717</v>
      </c>
      <c r="J559" s="144"/>
    </row>
    <row r="560" spans="1:10" ht="15" customHeight="1">
      <c r="A560" s="150">
        <f t="shared" si="16"/>
        <v>555</v>
      </c>
      <c r="B560" s="151">
        <v>50563</v>
      </c>
      <c r="C560" s="152" t="s">
        <v>3718</v>
      </c>
      <c r="D560" s="152" t="str">
        <f t="shared" si="17"/>
        <v>OPĆINSKI SUD U PAZINU (50563)</v>
      </c>
      <c r="E560" s="152" t="s">
        <v>3719</v>
      </c>
      <c r="F560" s="152" t="s">
        <v>2476</v>
      </c>
      <c r="G560" s="155" t="s">
        <v>3720</v>
      </c>
      <c r="H560" s="154" t="s">
        <v>3721</v>
      </c>
      <c r="J560" s="144"/>
    </row>
    <row r="561" spans="1:10" ht="15" customHeight="1">
      <c r="A561" s="150">
        <f t="shared" si="16"/>
        <v>556</v>
      </c>
      <c r="B561" s="151">
        <v>4212</v>
      </c>
      <c r="C561" s="152" t="s">
        <v>3722</v>
      </c>
      <c r="D561" s="152" t="str">
        <f t="shared" si="17"/>
        <v>OPĆINSKI SUD U POŽEGI (4212)</v>
      </c>
      <c r="E561" s="152" t="s">
        <v>3723</v>
      </c>
      <c r="F561" s="152" t="s">
        <v>510</v>
      </c>
      <c r="G561" s="153">
        <v>3310302</v>
      </c>
      <c r="H561" s="154" t="s">
        <v>3724</v>
      </c>
      <c r="J561" s="144"/>
    </row>
    <row r="562" spans="1:10" ht="15" customHeight="1">
      <c r="A562" s="150">
        <f t="shared" si="16"/>
        <v>557</v>
      </c>
      <c r="B562" s="151">
        <v>4237</v>
      </c>
      <c r="C562" s="152" t="s">
        <v>3725</v>
      </c>
      <c r="D562" s="152" t="str">
        <f t="shared" si="17"/>
        <v>OPĆINSKI SUD U PULI - POLA (4237)</v>
      </c>
      <c r="E562" s="152" t="s">
        <v>3726</v>
      </c>
      <c r="F562" s="152" t="s">
        <v>299</v>
      </c>
      <c r="G562" s="153">
        <v>3204120</v>
      </c>
      <c r="H562" s="154" t="s">
        <v>3727</v>
      </c>
      <c r="J562" s="144"/>
    </row>
    <row r="563" spans="1:10" ht="15" customHeight="1">
      <c r="A563" s="150">
        <f t="shared" si="16"/>
        <v>558</v>
      </c>
      <c r="B563" s="151">
        <v>4253</v>
      </c>
      <c r="C563" s="152" t="s">
        <v>3728</v>
      </c>
      <c r="D563" s="152" t="str">
        <f t="shared" si="17"/>
        <v>OPĆINSKI SUD U RIJECI (4253)</v>
      </c>
      <c r="E563" s="152" t="s">
        <v>3567</v>
      </c>
      <c r="F563" s="152" t="s">
        <v>313</v>
      </c>
      <c r="G563" s="153">
        <v>3321428</v>
      </c>
      <c r="H563" s="154" t="s">
        <v>3729</v>
      </c>
      <c r="J563" s="144"/>
    </row>
    <row r="564" spans="1:10" ht="15" customHeight="1">
      <c r="A564" s="150">
        <f t="shared" si="16"/>
        <v>559</v>
      </c>
      <c r="B564" s="151">
        <v>50571</v>
      </c>
      <c r="C564" s="152" t="s">
        <v>3730</v>
      </c>
      <c r="D564" s="152" t="str">
        <f t="shared" si="17"/>
        <v>OPĆINSKI SUD U SESVETAMA (50571)</v>
      </c>
      <c r="E564" s="152" t="s">
        <v>3731</v>
      </c>
      <c r="F564" s="152" t="s">
        <v>3732</v>
      </c>
      <c r="G564" s="155" t="s">
        <v>3733</v>
      </c>
      <c r="H564" s="154" t="s">
        <v>3734</v>
      </c>
      <c r="J564" s="144"/>
    </row>
    <row r="565" spans="1:10" ht="15" customHeight="1">
      <c r="A565" s="150">
        <f t="shared" si="16"/>
        <v>560</v>
      </c>
      <c r="B565" s="151">
        <v>4307</v>
      </c>
      <c r="C565" s="152" t="s">
        <v>3735</v>
      </c>
      <c r="D565" s="152" t="str">
        <f t="shared" si="17"/>
        <v>OPĆINSKI SUD U SISKU (4307)</v>
      </c>
      <c r="E565" s="152" t="s">
        <v>3570</v>
      </c>
      <c r="F565" s="152" t="s">
        <v>1283</v>
      </c>
      <c r="G565" s="153">
        <v>3314723</v>
      </c>
      <c r="H565" s="154" t="s">
        <v>3736</v>
      </c>
      <c r="J565" s="144"/>
    </row>
    <row r="566" spans="1:10" ht="15" customHeight="1">
      <c r="A566" s="150">
        <f t="shared" si="16"/>
        <v>561</v>
      </c>
      <c r="B566" s="151">
        <v>4323</v>
      </c>
      <c r="C566" s="152" t="s">
        <v>3737</v>
      </c>
      <c r="D566" s="152" t="str">
        <f t="shared" si="17"/>
        <v>OPĆINSKI SUD U SLAVONSKOM BRODU (4323)</v>
      </c>
      <c r="E566" s="152" t="s">
        <v>3738</v>
      </c>
      <c r="F566" s="152" t="s">
        <v>1328</v>
      </c>
      <c r="G566" s="153">
        <v>3071456</v>
      </c>
      <c r="H566" s="154" t="s">
        <v>3739</v>
      </c>
      <c r="J566" s="144"/>
    </row>
    <row r="567" spans="1:10" ht="15" customHeight="1">
      <c r="A567" s="150">
        <f t="shared" si="16"/>
        <v>562</v>
      </c>
      <c r="B567" s="151">
        <v>21004</v>
      </c>
      <c r="C567" s="152" t="s">
        <v>3740</v>
      </c>
      <c r="D567" s="152" t="str">
        <f t="shared" si="17"/>
        <v>OPĆINSKI SUD U SPLITU (21004)</v>
      </c>
      <c r="E567" s="152" t="s">
        <v>3741</v>
      </c>
      <c r="F567" s="152" t="s">
        <v>353</v>
      </c>
      <c r="G567" s="153">
        <v>3118665</v>
      </c>
      <c r="H567" s="154" t="s">
        <v>3742</v>
      </c>
      <c r="J567" s="144"/>
    </row>
    <row r="568" spans="1:10" ht="15" customHeight="1">
      <c r="A568" s="150">
        <f t="shared" si="16"/>
        <v>563</v>
      </c>
      <c r="B568" s="151">
        <v>4340</v>
      </c>
      <c r="C568" s="152" t="s">
        <v>3743</v>
      </c>
      <c r="D568" s="152" t="str">
        <f t="shared" si="17"/>
        <v>OPĆINSKI SUD U ŠIBENIKU (4340)</v>
      </c>
      <c r="E568" s="152" t="s">
        <v>3579</v>
      </c>
      <c r="F568" s="152" t="s">
        <v>517</v>
      </c>
      <c r="G568" s="153">
        <v>3019772</v>
      </c>
      <c r="H568" s="154" t="s">
        <v>3744</v>
      </c>
      <c r="J568" s="144"/>
    </row>
    <row r="569" spans="1:10" ht="15" customHeight="1">
      <c r="A569" s="150">
        <f t="shared" si="16"/>
        <v>564</v>
      </c>
      <c r="B569" s="151">
        <v>4366</v>
      </c>
      <c r="C569" s="152" t="s">
        <v>3745</v>
      </c>
      <c r="D569" s="152" t="str">
        <f t="shared" si="17"/>
        <v>OPĆINSKI SUD U VARAŽDINU (4366)</v>
      </c>
      <c r="E569" s="152" t="s">
        <v>3195</v>
      </c>
      <c r="F569" s="152" t="s">
        <v>438</v>
      </c>
      <c r="G569" s="153">
        <v>3006697</v>
      </c>
      <c r="H569" s="154" t="s">
        <v>3746</v>
      </c>
      <c r="J569" s="144"/>
    </row>
    <row r="570" spans="1:10" ht="15" customHeight="1">
      <c r="A570" s="150">
        <f t="shared" si="16"/>
        <v>565</v>
      </c>
      <c r="B570" s="151">
        <v>4374</v>
      </c>
      <c r="C570" s="152" t="s">
        <v>3747</v>
      </c>
      <c r="D570" s="152" t="str">
        <f t="shared" si="17"/>
        <v>OPĆINSKI SUD U VELIKOJ GORICI (4374)</v>
      </c>
      <c r="E570" s="152" t="s">
        <v>3748</v>
      </c>
      <c r="F570" s="152" t="s">
        <v>2390</v>
      </c>
      <c r="G570" s="153">
        <v>3216365</v>
      </c>
      <c r="H570" s="154" t="s">
        <v>3749</v>
      </c>
      <c r="J570" s="144"/>
    </row>
    <row r="571" spans="1:10" ht="15" customHeight="1">
      <c r="A571" s="150">
        <f t="shared" si="16"/>
        <v>566</v>
      </c>
      <c r="B571" s="151">
        <v>50580</v>
      </c>
      <c r="C571" s="152" t="s">
        <v>3750</v>
      </c>
      <c r="D571" s="152" t="str">
        <f>C571&amp;" ("&amp;B571&amp;")"</f>
        <v>OPĆINSKI SUD U VINKOVCIMA (50580)</v>
      </c>
      <c r="E571" s="152" t="s">
        <v>3751</v>
      </c>
      <c r="F571" s="152" t="s">
        <v>3255</v>
      </c>
      <c r="G571" s="155" t="s">
        <v>3752</v>
      </c>
      <c r="H571" s="154" t="s">
        <v>3753</v>
      </c>
      <c r="J571" s="144"/>
    </row>
    <row r="572" spans="1:10" ht="15" customHeight="1">
      <c r="A572" s="150">
        <f t="shared" si="16"/>
        <v>567</v>
      </c>
      <c r="B572" s="151">
        <v>4399</v>
      </c>
      <c r="C572" s="152" t="s">
        <v>3754</v>
      </c>
      <c r="D572" s="152" t="str">
        <f t="shared" ref="D572:D616" si="18">C572&amp;" ("&amp;B572&amp;")"</f>
        <v>OPĆINSKI SUD U VIROVITICI (4399)</v>
      </c>
      <c r="E572" s="152" t="s">
        <v>3755</v>
      </c>
      <c r="F572" s="152" t="s">
        <v>520</v>
      </c>
      <c r="G572" s="153">
        <v>3106071</v>
      </c>
      <c r="H572" s="154" t="s">
        <v>3756</v>
      </c>
      <c r="J572" s="144"/>
    </row>
    <row r="573" spans="1:10" ht="15" customHeight="1">
      <c r="A573" s="150">
        <f t="shared" si="16"/>
        <v>568</v>
      </c>
      <c r="B573" s="151">
        <v>4420</v>
      </c>
      <c r="C573" s="152" t="s">
        <v>3757</v>
      </c>
      <c r="D573" s="152" t="str">
        <f t="shared" si="18"/>
        <v>OPĆINSKI SUD U VUKOVARU (4420)</v>
      </c>
      <c r="E573" s="152" t="s">
        <v>3758</v>
      </c>
      <c r="F573" s="152" t="s">
        <v>494</v>
      </c>
      <c r="G573" s="153">
        <v>3008886</v>
      </c>
      <c r="H573" s="154" t="s">
        <v>3759</v>
      </c>
      <c r="J573" s="144"/>
    </row>
    <row r="574" spans="1:10" ht="15" customHeight="1">
      <c r="A574" s="150">
        <f t="shared" ref="A574:A616" si="19">+A573+1</f>
        <v>569</v>
      </c>
      <c r="B574" s="151">
        <v>4446</v>
      </c>
      <c r="C574" s="152" t="s">
        <v>3760</v>
      </c>
      <c r="D574" s="152" t="str">
        <f t="shared" si="18"/>
        <v>OPĆINSKI SUD U ZADRU (4446)</v>
      </c>
      <c r="E574" s="152" t="s">
        <v>3590</v>
      </c>
      <c r="F574" s="152" t="s">
        <v>309</v>
      </c>
      <c r="G574" s="153">
        <v>3142442</v>
      </c>
      <c r="H574" s="154" t="s">
        <v>3761</v>
      </c>
      <c r="J574" s="144"/>
    </row>
    <row r="575" spans="1:10" ht="15" customHeight="1">
      <c r="A575" s="150">
        <f t="shared" si="19"/>
        <v>570</v>
      </c>
      <c r="B575" s="151">
        <v>4462</v>
      </c>
      <c r="C575" s="152" t="s">
        <v>3762</v>
      </c>
      <c r="D575" s="152" t="str">
        <f t="shared" si="18"/>
        <v>OPĆINSKI SUD U ZLATARU (4462)</v>
      </c>
      <c r="E575" s="152" t="s">
        <v>3763</v>
      </c>
      <c r="F575" s="152" t="s">
        <v>3764</v>
      </c>
      <c r="G575" s="153">
        <v>3100952</v>
      </c>
      <c r="H575" s="154" t="s">
        <v>3765</v>
      </c>
      <c r="J575" s="144"/>
    </row>
    <row r="576" spans="1:10" ht="15" customHeight="1">
      <c r="A576" s="150">
        <f t="shared" si="19"/>
        <v>571</v>
      </c>
      <c r="B576" s="151">
        <v>4500</v>
      </c>
      <c r="C576" s="152" t="s">
        <v>3766</v>
      </c>
      <c r="D576" s="152" t="str">
        <f t="shared" si="18"/>
        <v>OPĆINSKO DRŽAVNO ODVJETNIŠTVO U BJELOVARU (4500)</v>
      </c>
      <c r="E576" s="152" t="s">
        <v>3551</v>
      </c>
      <c r="F576" s="152" t="s">
        <v>2460</v>
      </c>
      <c r="G576" s="153">
        <v>3308693</v>
      </c>
      <c r="H576" s="154" t="s">
        <v>3767</v>
      </c>
      <c r="J576" s="144"/>
    </row>
    <row r="577" spans="1:10" ht="15" customHeight="1">
      <c r="A577" s="150">
        <f t="shared" si="19"/>
        <v>572</v>
      </c>
      <c r="B577" s="151">
        <v>4526</v>
      </c>
      <c r="C577" s="152" t="s">
        <v>3768</v>
      </c>
      <c r="D577" s="152" t="str">
        <f t="shared" si="18"/>
        <v>OPĆINSKO DRŽAVNO ODVJETNIŠTVO U ČAKOVCU (4526)</v>
      </c>
      <c r="E577" s="152" t="s">
        <v>3684</v>
      </c>
      <c r="F577" s="152" t="s">
        <v>487</v>
      </c>
      <c r="G577" s="153">
        <v>3110770</v>
      </c>
      <c r="H577" s="154" t="s">
        <v>3769</v>
      </c>
      <c r="J577" s="144"/>
    </row>
    <row r="578" spans="1:10" ht="15" customHeight="1">
      <c r="A578" s="150">
        <f t="shared" si="19"/>
        <v>573</v>
      </c>
      <c r="B578" s="151">
        <v>4567</v>
      </c>
      <c r="C578" s="152" t="s">
        <v>3770</v>
      </c>
      <c r="D578" s="152" t="str">
        <f t="shared" si="18"/>
        <v>OPĆINSKO DRŽAVNO ODVJETNIŠTVO U DUBROVNIKU (4567)</v>
      </c>
      <c r="E578" s="152" t="s">
        <v>3598</v>
      </c>
      <c r="F578" s="152" t="s">
        <v>306</v>
      </c>
      <c r="G578" s="153">
        <v>3364968</v>
      </c>
      <c r="H578" s="154" t="s">
        <v>3771</v>
      </c>
      <c r="J578" s="144"/>
    </row>
    <row r="579" spans="1:10" ht="15" customHeight="1">
      <c r="A579" s="150">
        <f t="shared" si="19"/>
        <v>574</v>
      </c>
      <c r="B579" s="151">
        <v>4606</v>
      </c>
      <c r="C579" s="152" t="s">
        <v>3772</v>
      </c>
      <c r="D579" s="152" t="str">
        <f t="shared" si="18"/>
        <v>OPĆINSKO DRŽAVNO ODVJETNIŠTVO U GOSPIĆU (4606)</v>
      </c>
      <c r="E579" s="152" t="s">
        <v>3693</v>
      </c>
      <c r="F579" s="152" t="s">
        <v>502</v>
      </c>
      <c r="G579" s="153">
        <v>3315908</v>
      </c>
      <c r="H579" s="154" t="s">
        <v>3773</v>
      </c>
      <c r="J579" s="144"/>
    </row>
    <row r="580" spans="1:10" ht="15" customHeight="1">
      <c r="A580" s="150">
        <f t="shared" si="19"/>
        <v>575</v>
      </c>
      <c r="B580" s="151">
        <v>20270</v>
      </c>
      <c r="C580" s="152" t="s">
        <v>3774</v>
      </c>
      <c r="D580" s="152" t="str">
        <f t="shared" si="18"/>
        <v>OPĆINSKO DRŽAVNO ODVJETNIŠTVO U KARLOVCU (20270)</v>
      </c>
      <c r="E580" s="152" t="s">
        <v>3557</v>
      </c>
      <c r="F580" s="152" t="s">
        <v>506</v>
      </c>
      <c r="G580" s="153">
        <v>3123537</v>
      </c>
      <c r="H580" s="154" t="s">
        <v>3775</v>
      </c>
      <c r="J580" s="144"/>
    </row>
    <row r="581" spans="1:10" ht="15" customHeight="1">
      <c r="A581" s="150">
        <f t="shared" si="19"/>
        <v>576</v>
      </c>
      <c r="B581" s="151">
        <v>4655</v>
      </c>
      <c r="C581" s="152" t="s">
        <v>3776</v>
      </c>
      <c r="D581" s="152" t="str">
        <f t="shared" si="18"/>
        <v>OPĆINSKO DRŽAVNO ODVJETNIŠTVO U KOPRIVNICI (4655)</v>
      </c>
      <c r="E581" s="152" t="s">
        <v>3777</v>
      </c>
      <c r="F581" s="152" t="s">
        <v>302</v>
      </c>
      <c r="G581" s="153">
        <v>3010813</v>
      </c>
      <c r="H581" s="154" t="s">
        <v>3778</v>
      </c>
      <c r="J581" s="144"/>
    </row>
    <row r="582" spans="1:10" ht="15" customHeight="1">
      <c r="A582" s="150">
        <f t="shared" si="19"/>
        <v>577</v>
      </c>
      <c r="B582" s="151">
        <v>50483</v>
      </c>
      <c r="C582" s="152" t="s">
        <v>3779</v>
      </c>
      <c r="D582" s="152" t="str">
        <f t="shared" si="18"/>
        <v>OPĆINSKO DRŽAVNO ODVJETNIŠTVO U METKOVIĆU (50483)</v>
      </c>
      <c r="E582" s="152" t="s">
        <v>3709</v>
      </c>
      <c r="F582" s="152" t="s">
        <v>3100</v>
      </c>
      <c r="G582" s="155" t="s">
        <v>3780</v>
      </c>
      <c r="H582" s="154" t="s">
        <v>3781</v>
      </c>
      <c r="J582" s="144"/>
    </row>
    <row r="583" spans="1:10" ht="15" customHeight="1">
      <c r="A583" s="150">
        <f t="shared" si="19"/>
        <v>578</v>
      </c>
      <c r="B583" s="151">
        <v>48785</v>
      </c>
      <c r="C583" s="152" t="s">
        <v>3782</v>
      </c>
      <c r="D583" s="152" t="str">
        <f t="shared" si="18"/>
        <v>OPĆINSKO DRŽAVNO ODVJETNIŠTVO U NOVOM ZAGREBU (48785)</v>
      </c>
      <c r="E583" s="152" t="s">
        <v>3713</v>
      </c>
      <c r="F583" s="152" t="s">
        <v>268</v>
      </c>
      <c r="G583" s="153">
        <v>4355784</v>
      </c>
      <c r="H583" s="154" t="s">
        <v>3783</v>
      </c>
      <c r="J583" s="144"/>
    </row>
    <row r="584" spans="1:10" ht="15" customHeight="1">
      <c r="A584" s="150">
        <f t="shared" si="19"/>
        <v>579</v>
      </c>
      <c r="B584" s="151">
        <v>4760</v>
      </c>
      <c r="C584" s="152" t="s">
        <v>3784</v>
      </c>
      <c r="D584" s="152" t="str">
        <f t="shared" si="18"/>
        <v>OPĆINSKO DRŽAVNO ODVJETNIŠTVO U OSIJEKU (4760)</v>
      </c>
      <c r="E584" s="152" t="s">
        <v>3785</v>
      </c>
      <c r="F584" s="152" t="s">
        <v>271</v>
      </c>
      <c r="G584" s="153">
        <v>3014827</v>
      </c>
      <c r="H584" s="154" t="s">
        <v>3786</v>
      </c>
      <c r="J584" s="144"/>
    </row>
    <row r="585" spans="1:10" ht="15" customHeight="1">
      <c r="A585" s="150">
        <f t="shared" si="19"/>
        <v>580</v>
      </c>
      <c r="B585" s="151">
        <v>50491</v>
      </c>
      <c r="C585" s="152" t="s">
        <v>3787</v>
      </c>
      <c r="D585" s="152" t="str">
        <f t="shared" si="18"/>
        <v>OPĆINSKO DRŽAVNO ODVJETNIŠTVO U PAZINU (50491)</v>
      </c>
      <c r="E585" s="152" t="s">
        <v>3788</v>
      </c>
      <c r="F585" s="152" t="s">
        <v>2476</v>
      </c>
      <c r="G585" s="155" t="s">
        <v>3789</v>
      </c>
      <c r="H585" s="173" t="s">
        <v>3790</v>
      </c>
      <c r="J585" s="144"/>
    </row>
    <row r="586" spans="1:10" ht="15" customHeight="1">
      <c r="A586" s="150">
        <f t="shared" si="19"/>
        <v>581</v>
      </c>
      <c r="B586" s="151">
        <v>4809</v>
      </c>
      <c r="C586" s="152" t="s">
        <v>3791</v>
      </c>
      <c r="D586" s="152" t="str">
        <f t="shared" si="18"/>
        <v>OPĆINSKO DRŽAVNO ODVJETNIŠTVO U POŽEGI (4809)</v>
      </c>
      <c r="E586" s="152" t="s">
        <v>3723</v>
      </c>
      <c r="F586" s="152" t="s">
        <v>510</v>
      </c>
      <c r="G586" s="153">
        <v>3310744</v>
      </c>
      <c r="H586" s="154" t="s">
        <v>3792</v>
      </c>
      <c r="J586" s="144"/>
    </row>
    <row r="587" spans="1:10" ht="15" customHeight="1">
      <c r="A587" s="150">
        <f t="shared" si="19"/>
        <v>582</v>
      </c>
      <c r="B587" s="151">
        <v>4817</v>
      </c>
      <c r="C587" s="152" t="s">
        <v>3793</v>
      </c>
      <c r="D587" s="152" t="str">
        <f t="shared" si="18"/>
        <v>OPĆINSKO DRŽAVNO ODVJETNIŠTVO U PULI - POLA (4817)</v>
      </c>
      <c r="E587" s="152" t="s">
        <v>3633</v>
      </c>
      <c r="F587" s="152" t="s">
        <v>299</v>
      </c>
      <c r="G587" s="153">
        <v>3204146</v>
      </c>
      <c r="H587" s="154" t="s">
        <v>3794</v>
      </c>
      <c r="J587" s="144"/>
    </row>
    <row r="588" spans="1:10" ht="15" customHeight="1">
      <c r="A588" s="150">
        <f t="shared" si="19"/>
        <v>583</v>
      </c>
      <c r="B588" s="151">
        <v>4825</v>
      </c>
      <c r="C588" s="152" t="s">
        <v>3795</v>
      </c>
      <c r="D588" s="152" t="str">
        <f t="shared" si="18"/>
        <v>OPĆINSKO DRŽAVNO ODVJETNIŠTVO U RIJECI (4825)</v>
      </c>
      <c r="E588" s="152" t="s">
        <v>3796</v>
      </c>
      <c r="F588" s="152" t="s">
        <v>313</v>
      </c>
      <c r="G588" s="153">
        <v>3321436</v>
      </c>
      <c r="H588" s="154" t="s">
        <v>3797</v>
      </c>
      <c r="J588" s="144"/>
    </row>
    <row r="589" spans="1:10" ht="15" customHeight="1">
      <c r="A589" s="150">
        <f t="shared" si="19"/>
        <v>584</v>
      </c>
      <c r="B589" s="151">
        <v>4868</v>
      </c>
      <c r="C589" s="152" t="s">
        <v>3798</v>
      </c>
      <c r="D589" s="152" t="str">
        <f t="shared" si="18"/>
        <v>OPĆINSKO DRŽAVNO ODVJETNIŠTVO U SISKU (4868)</v>
      </c>
      <c r="E589" s="152" t="s">
        <v>3639</v>
      </c>
      <c r="F589" s="152" t="s">
        <v>1283</v>
      </c>
      <c r="G589" s="153">
        <v>3314740</v>
      </c>
      <c r="H589" s="154" t="s">
        <v>3799</v>
      </c>
      <c r="J589" s="144"/>
    </row>
    <row r="590" spans="1:10" ht="15" customHeight="1">
      <c r="A590" s="150">
        <f t="shared" si="19"/>
        <v>585</v>
      </c>
      <c r="B590" s="151">
        <v>4876</v>
      </c>
      <c r="C590" s="152" t="s">
        <v>3800</v>
      </c>
      <c r="D590" s="152" t="str">
        <f t="shared" si="18"/>
        <v>OPĆINSKO DRŽAVNO ODVJETNIŠTVO U SLAVONSKOM BRODU (4876)</v>
      </c>
      <c r="E590" s="152" t="s">
        <v>3801</v>
      </c>
      <c r="F590" s="152" t="s">
        <v>1328</v>
      </c>
      <c r="G590" s="153">
        <v>3071472</v>
      </c>
      <c r="H590" s="154" t="s">
        <v>3802</v>
      </c>
      <c r="J590" s="144"/>
    </row>
    <row r="591" spans="1:10" ht="15" customHeight="1">
      <c r="A591" s="150">
        <f t="shared" si="19"/>
        <v>586</v>
      </c>
      <c r="B591" s="151">
        <v>4884</v>
      </c>
      <c r="C591" s="152" t="s">
        <v>3803</v>
      </c>
      <c r="D591" s="152" t="str">
        <f t="shared" si="18"/>
        <v>OPĆINSKO DRŽAVNO ODVJETNIŠTVO U SPLITU (4884)</v>
      </c>
      <c r="E591" s="152" t="s">
        <v>3804</v>
      </c>
      <c r="F591" s="152" t="s">
        <v>353</v>
      </c>
      <c r="G591" s="153">
        <v>3161242</v>
      </c>
      <c r="H591" s="154" t="s">
        <v>3805</v>
      </c>
      <c r="J591" s="144"/>
    </row>
    <row r="592" spans="1:10" ht="15" customHeight="1">
      <c r="A592" s="150">
        <f t="shared" si="19"/>
        <v>587</v>
      </c>
      <c r="B592" s="151">
        <v>4892</v>
      </c>
      <c r="C592" s="152" t="s">
        <v>3806</v>
      </c>
      <c r="D592" s="152" t="str">
        <f t="shared" si="18"/>
        <v>OPĆINSKO DRŽAVNO ODVJETNIŠTVO U ŠIBENIKU (4892)</v>
      </c>
      <c r="E592" s="152" t="s">
        <v>3807</v>
      </c>
      <c r="F592" s="152" t="s">
        <v>517</v>
      </c>
      <c r="G592" s="153">
        <v>3019829</v>
      </c>
      <c r="H592" s="154" t="s">
        <v>3808</v>
      </c>
      <c r="J592" s="144"/>
    </row>
    <row r="593" spans="1:10" ht="15" customHeight="1">
      <c r="A593" s="150">
        <f t="shared" si="19"/>
        <v>588</v>
      </c>
      <c r="B593" s="151">
        <v>4913</v>
      </c>
      <c r="C593" s="152" t="s">
        <v>3809</v>
      </c>
      <c r="D593" s="152" t="str">
        <f t="shared" si="18"/>
        <v>OPĆINSKO DRŽAVNO ODVJETNIŠTVO U VARAŽDINU (4913)</v>
      </c>
      <c r="E593" s="152" t="s">
        <v>3810</v>
      </c>
      <c r="F593" s="152" t="s">
        <v>3614</v>
      </c>
      <c r="G593" s="153">
        <v>3006735</v>
      </c>
      <c r="H593" s="154" t="s">
        <v>3811</v>
      </c>
      <c r="J593" s="144"/>
    </row>
    <row r="594" spans="1:10" ht="15" customHeight="1">
      <c r="A594" s="150">
        <f t="shared" si="19"/>
        <v>589</v>
      </c>
      <c r="B594" s="151">
        <v>4921</v>
      </c>
      <c r="C594" s="152" t="s">
        <v>3812</v>
      </c>
      <c r="D594" s="152" t="str">
        <f t="shared" si="18"/>
        <v>OPĆINSKO DRŽAVNO ODVJETNIŠTVO U VELIKOJ GORICI (4921)</v>
      </c>
      <c r="E594" s="152" t="s">
        <v>3748</v>
      </c>
      <c r="F594" s="152" t="s">
        <v>2390</v>
      </c>
      <c r="G594" s="153">
        <v>3216373</v>
      </c>
      <c r="H594" s="154" t="s">
        <v>3813</v>
      </c>
      <c r="J594" s="144"/>
    </row>
    <row r="595" spans="1:10" ht="15" customHeight="1">
      <c r="A595" s="150">
        <f t="shared" si="19"/>
        <v>590</v>
      </c>
      <c r="B595" s="151">
        <v>50506</v>
      </c>
      <c r="C595" s="152" t="s">
        <v>3814</v>
      </c>
      <c r="D595" s="152" t="str">
        <f t="shared" si="18"/>
        <v>OPĆINSKO DRŽAVNO ODVJETNIŠTVO U VINKOVCIMA (50506)</v>
      </c>
      <c r="E595" s="152" t="s">
        <v>3689</v>
      </c>
      <c r="F595" s="152" t="s">
        <v>3255</v>
      </c>
      <c r="G595" s="155" t="s">
        <v>3815</v>
      </c>
      <c r="H595" s="154" t="s">
        <v>3816</v>
      </c>
      <c r="J595" s="144"/>
    </row>
    <row r="596" spans="1:10" ht="15" customHeight="1">
      <c r="A596" s="150">
        <f t="shared" si="19"/>
        <v>591</v>
      </c>
      <c r="B596" s="151">
        <v>4948</v>
      </c>
      <c r="C596" s="152" t="s">
        <v>3817</v>
      </c>
      <c r="D596" s="152" t="str">
        <f t="shared" si="18"/>
        <v>OPĆINSKO DRŽAVNO ODVJETNIŠTVO U VIROVITICI (4948)</v>
      </c>
      <c r="E596" s="152" t="s">
        <v>3818</v>
      </c>
      <c r="F596" s="152" t="s">
        <v>520</v>
      </c>
      <c r="G596" s="153">
        <v>3149625</v>
      </c>
      <c r="H596" s="154" t="s">
        <v>3819</v>
      </c>
      <c r="J596" s="144"/>
    </row>
    <row r="597" spans="1:10" ht="15" customHeight="1">
      <c r="A597" s="150">
        <f t="shared" si="19"/>
        <v>592</v>
      </c>
      <c r="B597" s="151">
        <v>4956</v>
      </c>
      <c r="C597" s="152" t="s">
        <v>3820</v>
      </c>
      <c r="D597" s="152" t="str">
        <f t="shared" si="18"/>
        <v>OPĆINSKO DRŽAVNO ODVJETNIŠTVO U VUKOVARU (4956)</v>
      </c>
      <c r="E597" s="152" t="s">
        <v>3655</v>
      </c>
      <c r="F597" s="152" t="s">
        <v>494</v>
      </c>
      <c r="G597" s="153">
        <v>3008894</v>
      </c>
      <c r="H597" s="154" t="s">
        <v>3821</v>
      </c>
      <c r="J597" s="144"/>
    </row>
    <row r="598" spans="1:10" ht="15" customHeight="1">
      <c r="A598" s="150">
        <f t="shared" si="19"/>
        <v>593</v>
      </c>
      <c r="B598" s="151">
        <v>4972</v>
      </c>
      <c r="C598" s="152" t="s">
        <v>3822</v>
      </c>
      <c r="D598" s="152" t="str">
        <f t="shared" si="18"/>
        <v>OPĆINSKO DRŽAVNO ODVJETNIŠTVO U ZADRU (4972)</v>
      </c>
      <c r="E598" s="152" t="s">
        <v>3823</v>
      </c>
      <c r="F598" s="152" t="s">
        <v>309</v>
      </c>
      <c r="G598" s="153">
        <v>3174786</v>
      </c>
      <c r="H598" s="154" t="s">
        <v>3824</v>
      </c>
      <c r="J598" s="144"/>
    </row>
    <row r="599" spans="1:10" ht="15" customHeight="1">
      <c r="A599" s="150">
        <f t="shared" si="19"/>
        <v>594</v>
      </c>
      <c r="B599" s="151">
        <v>4989</v>
      </c>
      <c r="C599" s="152" t="s">
        <v>3825</v>
      </c>
      <c r="D599" s="152" t="str">
        <f t="shared" si="18"/>
        <v>OPĆINSKO KAZNENO DRŽAVNO ODVJETNIŠTVO U ZAGREBU (4989)</v>
      </c>
      <c r="E599" s="152" t="s">
        <v>3826</v>
      </c>
      <c r="F599" s="152" t="s">
        <v>268</v>
      </c>
      <c r="G599" s="153">
        <v>3277135</v>
      </c>
      <c r="H599" s="154" t="s">
        <v>3827</v>
      </c>
      <c r="J599" s="144"/>
    </row>
    <row r="600" spans="1:10" ht="15" customHeight="1">
      <c r="A600" s="150">
        <f t="shared" si="19"/>
        <v>595</v>
      </c>
      <c r="B600" s="151">
        <v>4997</v>
      </c>
      <c r="C600" s="152" t="s">
        <v>3828</v>
      </c>
      <c r="D600" s="152" t="str">
        <f t="shared" si="18"/>
        <v>OPĆINSKO DRŽAVNO ODVJETNIŠTVO U ZLATARU (4997)</v>
      </c>
      <c r="E600" s="152" t="s">
        <v>3763</v>
      </c>
      <c r="F600" s="152" t="s">
        <v>3764</v>
      </c>
      <c r="G600" s="153">
        <v>3433811</v>
      </c>
      <c r="H600" s="154" t="s">
        <v>3829</v>
      </c>
      <c r="J600" s="144"/>
    </row>
    <row r="601" spans="1:10" ht="15" customHeight="1">
      <c r="A601" s="150">
        <f t="shared" si="19"/>
        <v>596</v>
      </c>
      <c r="B601" s="151">
        <v>52356</v>
      </c>
      <c r="C601" s="152" t="s">
        <v>3830</v>
      </c>
      <c r="D601" s="152" t="str">
        <f t="shared" si="18"/>
        <v>OPĆINSKO GRAĐANSKO DRŽAVNO ODVJETNIŠTVO U ZAGREBU (52356)</v>
      </c>
      <c r="E601" s="152" t="s">
        <v>3831</v>
      </c>
      <c r="F601" s="152" t="s">
        <v>268</v>
      </c>
      <c r="G601" s="153">
        <v>5545471</v>
      </c>
      <c r="H601" s="154" t="s">
        <v>3832</v>
      </c>
      <c r="J601" s="144"/>
    </row>
    <row r="602" spans="1:10" ht="15" customHeight="1">
      <c r="A602" s="150">
        <f t="shared" si="19"/>
        <v>597</v>
      </c>
      <c r="B602" s="151">
        <v>23649</v>
      </c>
      <c r="C602" s="152" t="s">
        <v>3833</v>
      </c>
      <c r="D602" s="152" t="str">
        <f t="shared" si="18"/>
        <v>DRŽAVNO ODVJETNIŠTVO URED ZA SUZBIJANJE KORUPCIJE I ORGANIZIRANOG KRIMINALITETA  (23649)</v>
      </c>
      <c r="E602" s="152" t="s">
        <v>3834</v>
      </c>
      <c r="F602" s="152" t="s">
        <v>268</v>
      </c>
      <c r="G602" s="153">
        <v>1597965</v>
      </c>
      <c r="H602" s="154" t="s">
        <v>3835</v>
      </c>
      <c r="J602" s="144"/>
    </row>
    <row r="603" spans="1:10" ht="15" customHeight="1">
      <c r="A603" s="150">
        <f t="shared" si="19"/>
        <v>598</v>
      </c>
      <c r="B603" s="151">
        <v>46420</v>
      </c>
      <c r="C603" s="176" t="s">
        <v>3836</v>
      </c>
      <c r="D603" s="152" t="str">
        <f t="shared" si="18"/>
        <v>DRŽAVNA ŠKOLA ZA JAVNU UPRAVU (46420)</v>
      </c>
      <c r="E603" s="152" t="s">
        <v>3837</v>
      </c>
      <c r="F603" s="152" t="s">
        <v>268</v>
      </c>
      <c r="G603" s="153">
        <v>2720736</v>
      </c>
      <c r="H603" s="154" t="s">
        <v>3838</v>
      </c>
      <c r="J603" s="144"/>
    </row>
    <row r="604" spans="1:10" ht="15" customHeight="1">
      <c r="A604" s="139">
        <f t="shared" si="19"/>
        <v>599</v>
      </c>
      <c r="B604" s="146">
        <v>6040</v>
      </c>
      <c r="C604" s="147" t="s">
        <v>3839</v>
      </c>
      <c r="D604" s="152" t="str">
        <f t="shared" si="18"/>
        <v>URED PUČKOG PRAVOBRANITELJA (6040)</v>
      </c>
      <c r="E604" s="147" t="s">
        <v>3840</v>
      </c>
      <c r="F604" s="147" t="s">
        <v>268</v>
      </c>
      <c r="G604" s="148">
        <v>515655</v>
      </c>
      <c r="H604" s="149" t="s">
        <v>3841</v>
      </c>
      <c r="J604" s="144"/>
    </row>
    <row r="605" spans="1:10" ht="15" customHeight="1">
      <c r="A605" s="139">
        <f t="shared" si="19"/>
        <v>600</v>
      </c>
      <c r="B605" s="146">
        <v>24027</v>
      </c>
      <c r="C605" s="147" t="s">
        <v>3842</v>
      </c>
      <c r="D605" s="152" t="str">
        <f t="shared" si="18"/>
        <v>PRAVOBRANITELJ ZA DJECU (24027)</v>
      </c>
      <c r="E605" s="147" t="s">
        <v>3843</v>
      </c>
      <c r="F605" s="147" t="s">
        <v>268</v>
      </c>
      <c r="G605" s="148">
        <v>1748068</v>
      </c>
      <c r="H605" s="149" t="s">
        <v>3844</v>
      </c>
      <c r="J605" s="144"/>
    </row>
    <row r="606" spans="1:10" ht="15" customHeight="1">
      <c r="A606" s="139">
        <f t="shared" si="19"/>
        <v>601</v>
      </c>
      <c r="B606" s="146">
        <v>24060</v>
      </c>
      <c r="C606" s="147" t="s">
        <v>3845</v>
      </c>
      <c r="D606" s="152" t="str">
        <f t="shared" si="18"/>
        <v>PRAVOBRANITELJ/ICA ZA RAVNOPRAVNOST SPOLOVA (24060)</v>
      </c>
      <c r="E606" s="147" t="s">
        <v>3846</v>
      </c>
      <c r="F606" s="147" t="s">
        <v>268</v>
      </c>
      <c r="G606" s="148">
        <v>1768832</v>
      </c>
      <c r="H606" s="149" t="s">
        <v>3847</v>
      </c>
      <c r="J606" s="144"/>
    </row>
    <row r="607" spans="1:10" ht="15" customHeight="1">
      <c r="A607" s="139">
        <f t="shared" si="19"/>
        <v>602</v>
      </c>
      <c r="B607" s="146">
        <v>43564</v>
      </c>
      <c r="C607" s="147" t="s">
        <v>3848</v>
      </c>
      <c r="D607" s="152" t="str">
        <f t="shared" si="18"/>
        <v>PRAVOBRANITELJICA ZA OSOBE S INVALIDITETOM (43564)</v>
      </c>
      <c r="E607" s="147" t="s">
        <v>3849</v>
      </c>
      <c r="F607" s="147" t="s">
        <v>268</v>
      </c>
      <c r="G607" s="148">
        <v>2397161</v>
      </c>
      <c r="H607" s="149" t="s">
        <v>3850</v>
      </c>
      <c r="J607" s="144"/>
    </row>
    <row r="608" spans="1:10" ht="15" customHeight="1">
      <c r="A608" s="139">
        <f t="shared" si="19"/>
        <v>603</v>
      </c>
      <c r="B608" s="146">
        <v>6099</v>
      </c>
      <c r="C608" s="147" t="s">
        <v>3851</v>
      </c>
      <c r="D608" s="152" t="str">
        <f t="shared" si="18"/>
        <v>DRŽAVNI ZAVOD ZA STATISTIKU (6099)</v>
      </c>
      <c r="E608" s="147" t="s">
        <v>3852</v>
      </c>
      <c r="F608" s="147" t="s">
        <v>268</v>
      </c>
      <c r="G608" s="148">
        <v>3220338</v>
      </c>
      <c r="H608" s="149" t="s">
        <v>3853</v>
      </c>
      <c r="J608" s="144"/>
    </row>
    <row r="609" spans="1:10" ht="15" customHeight="1">
      <c r="A609" s="139">
        <f t="shared" si="19"/>
        <v>604</v>
      </c>
      <c r="B609" s="146">
        <v>6138</v>
      </c>
      <c r="C609" s="147" t="s">
        <v>3854</v>
      </c>
      <c r="D609" s="152" t="str">
        <f t="shared" si="18"/>
        <v>DRŽAVNI URED ZA REVIZIJU (6138)</v>
      </c>
      <c r="E609" s="147" t="s">
        <v>3855</v>
      </c>
      <c r="F609" s="147" t="s">
        <v>268</v>
      </c>
      <c r="G609" s="148">
        <v>687979</v>
      </c>
      <c r="H609" s="149" t="s">
        <v>3856</v>
      </c>
      <c r="J609" s="144"/>
    </row>
    <row r="610" spans="1:10" ht="15" customHeight="1">
      <c r="A610" s="139">
        <f t="shared" si="19"/>
        <v>605</v>
      </c>
      <c r="B610" s="146">
        <v>24094</v>
      </c>
      <c r="C610" s="147" t="s">
        <v>3857</v>
      </c>
      <c r="D610" s="152" t="str">
        <f t="shared" si="18"/>
        <v>DRŽAVNA KOMISIJA ZA KONTROLU POSTUPAKA JAVNE NABAVE (24094)</v>
      </c>
      <c r="E610" s="147" t="s">
        <v>3858</v>
      </c>
      <c r="F610" s="147" t="s">
        <v>268</v>
      </c>
      <c r="G610" s="148">
        <v>1777831</v>
      </c>
      <c r="H610" s="149" t="s">
        <v>3859</v>
      </c>
      <c r="J610" s="144"/>
    </row>
    <row r="611" spans="1:10" ht="15" customHeight="1">
      <c r="A611" s="139">
        <f t="shared" si="19"/>
        <v>606</v>
      </c>
      <c r="B611" s="146">
        <v>50709</v>
      </c>
      <c r="C611" s="147" t="s">
        <v>3860</v>
      </c>
      <c r="D611" s="152" t="str">
        <f t="shared" si="18"/>
        <v>DRŽAVNI INSPEKTORAT (50709)</v>
      </c>
      <c r="E611" s="147" t="s">
        <v>3861</v>
      </c>
      <c r="F611" s="147" t="s">
        <v>268</v>
      </c>
      <c r="G611" s="148">
        <v>5068711</v>
      </c>
      <c r="H611" s="149" t="s">
        <v>3862</v>
      </c>
      <c r="J611" s="144"/>
    </row>
    <row r="612" spans="1:10" ht="15" customHeight="1">
      <c r="A612" s="139">
        <f t="shared" si="19"/>
        <v>607</v>
      </c>
      <c r="B612" s="146">
        <v>23987</v>
      </c>
      <c r="C612" s="147" t="s">
        <v>3863</v>
      </c>
      <c r="D612" s="152" t="str">
        <f t="shared" si="18"/>
        <v>URED VIJEĆA ZA NACIONALNU SIGURNOST (23987)</v>
      </c>
      <c r="E612" s="147" t="s">
        <v>3864</v>
      </c>
      <c r="F612" s="147" t="s">
        <v>268</v>
      </c>
      <c r="G612" s="148">
        <v>1730100</v>
      </c>
      <c r="H612" s="149" t="s">
        <v>3865</v>
      </c>
      <c r="J612" s="144"/>
    </row>
    <row r="613" spans="1:10" ht="15" customHeight="1">
      <c r="A613" s="139">
        <f t="shared" si="19"/>
        <v>608</v>
      </c>
      <c r="B613" s="146">
        <v>42750</v>
      </c>
      <c r="C613" s="147" t="s">
        <v>3866</v>
      </c>
      <c r="D613" s="152" t="str">
        <f t="shared" si="18"/>
        <v>OPERATIVNO-TEHNIČKI CENTAR ZA NADZOR TELEKOMUNIKACIJA (42750)</v>
      </c>
      <c r="E613" s="147" t="s">
        <v>3867</v>
      </c>
      <c r="F613" s="147" t="s">
        <v>268</v>
      </c>
      <c r="G613" s="148">
        <v>2255308</v>
      </c>
      <c r="H613" s="149" t="s">
        <v>3868</v>
      </c>
      <c r="J613" s="144"/>
    </row>
    <row r="614" spans="1:10" ht="15" customHeight="1">
      <c r="A614" s="139">
        <f t="shared" si="19"/>
        <v>609</v>
      </c>
      <c r="B614" s="146">
        <v>42768</v>
      </c>
      <c r="C614" s="147" t="s">
        <v>3869</v>
      </c>
      <c r="D614" s="152" t="str">
        <f t="shared" si="18"/>
        <v>ZAVOD ZA SIGURNOST INFORMACIJSKIH SUSTAVA (42768)</v>
      </c>
      <c r="E614" s="147" t="s">
        <v>3870</v>
      </c>
      <c r="F614" s="147" t="s">
        <v>268</v>
      </c>
      <c r="G614" s="148">
        <v>2255294</v>
      </c>
      <c r="H614" s="149" t="s">
        <v>3871</v>
      </c>
      <c r="J614" s="144"/>
    </row>
    <row r="615" spans="1:10" ht="15" customHeight="1">
      <c r="A615" s="139">
        <f t="shared" si="19"/>
        <v>610</v>
      </c>
      <c r="B615" s="146">
        <v>25860</v>
      </c>
      <c r="C615" s="147" t="s">
        <v>3872</v>
      </c>
      <c r="D615" s="152" t="str">
        <f t="shared" si="18"/>
        <v>AGENCIJA ZA ZAŠTITU OSOBNIH PODATAKA (25860)</v>
      </c>
      <c r="E615" s="147" t="s">
        <v>3873</v>
      </c>
      <c r="F615" s="147" t="s">
        <v>268</v>
      </c>
      <c r="G615" s="148">
        <v>1837907</v>
      </c>
      <c r="H615" s="149" t="s">
        <v>3874</v>
      </c>
      <c r="J615" s="144"/>
    </row>
    <row r="616" spans="1:10" ht="15" customHeight="1" thickBot="1">
      <c r="A616" s="139">
        <f t="shared" si="19"/>
        <v>611</v>
      </c>
      <c r="B616" s="146">
        <v>48226</v>
      </c>
      <c r="C616" s="177" t="s">
        <v>3875</v>
      </c>
      <c r="D616" s="152" t="str">
        <f t="shared" si="18"/>
        <v>POVJERENIK ZA INFORMIRANJE (48226)</v>
      </c>
      <c r="E616" s="177" t="s">
        <v>3876</v>
      </c>
      <c r="F616" s="177" t="s">
        <v>268</v>
      </c>
      <c r="G616" s="178">
        <v>4126904</v>
      </c>
      <c r="H616" s="179">
        <v>68011638990</v>
      </c>
      <c r="J616" s="144"/>
    </row>
    <row r="617" spans="1:10" ht="29.25" customHeight="1" thickTop="1">
      <c r="A617" s="373" t="s">
        <v>3877</v>
      </c>
      <c r="B617" s="373"/>
      <c r="C617" s="373"/>
      <c r="D617" s="373"/>
      <c r="E617" s="373"/>
      <c r="F617" s="373"/>
      <c r="G617" s="373"/>
      <c r="H617" s="373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B621" s="181"/>
      <c r="H621" s="183"/>
    </row>
    <row r="622" spans="1:10" ht="15" customHeight="1"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A685" s="129"/>
      <c r="B685" s="181"/>
      <c r="H685" s="183"/>
    </row>
    <row r="686" spans="1:8" ht="15" customHeight="1">
      <c r="A686" s="129"/>
      <c r="B686" s="181"/>
      <c r="H686" s="183"/>
    </row>
    <row r="687" spans="1:8" ht="15" customHeight="1">
      <c r="B687" s="181"/>
      <c r="H687" s="183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3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s="144" customFormat="1" ht="15" customHeight="1">
      <c r="A699" s="180"/>
      <c r="B699" s="181"/>
      <c r="C699" s="181"/>
      <c r="D699" s="181"/>
      <c r="E699" s="181"/>
      <c r="F699" s="182"/>
      <c r="G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4"/>
    </row>
    <row r="701" spans="1:8" ht="15" customHeight="1">
      <c r="B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3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1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1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s="144" customFormat="1" ht="15" customHeight="1">
      <c r="A712" s="180"/>
      <c r="B712" s="180"/>
      <c r="C712" s="181"/>
      <c r="D712" s="181"/>
      <c r="E712" s="181"/>
      <c r="F712" s="182"/>
      <c r="G712" s="181"/>
      <c r="H712" s="184"/>
    </row>
    <row r="713" spans="1:8" s="144" customFormat="1" ht="15" customHeight="1">
      <c r="A713" s="180"/>
      <c r="B713" s="180"/>
      <c r="C713" s="181"/>
      <c r="D713" s="181"/>
      <c r="E713" s="181"/>
      <c r="F713" s="182"/>
      <c r="G713" s="181"/>
      <c r="H713" s="184"/>
    </row>
    <row r="714" spans="1:8" ht="15" customHeight="1">
      <c r="H714" s="184"/>
    </row>
    <row r="715" spans="1:8" ht="15" customHeight="1">
      <c r="H715" s="183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130" zoomScaleNormal="130" workbookViewId="0">
      <pane ySplit="2" topLeftCell="A3" activePane="bottomLeft" state="frozen"/>
      <selection pane="bottomLeft" activeCell="G17" sqref="G17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55" t="s">
        <v>4040</v>
      </c>
      <c r="B1" s="355"/>
      <c r="C1" s="355"/>
      <c r="D1" s="355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 t="shared" ref="C3" si="0">IFERROR(VLOOKUP(E3,$R$6:$U$113,3,FALSE),"")</f>
        <v>11</v>
      </c>
      <c r="D3" s="36" t="str">
        <f t="shared" ref="D3" si="1">IFERROR(VLOOKUP(E3,$R$6:$U$113,4,FALSE),"")</f>
        <v>Opći prihodi i primici</v>
      </c>
      <c r="E3" s="44" t="s">
        <v>642</v>
      </c>
      <c r="F3" s="81" t="str">
        <f t="shared" ref="F3" si="2">IFERROR(VLOOKUP(E3,$R$6:$U$113,2,FALSE),"")</f>
        <v>Prihodi iz nadležnog proračuna za financiranje redovne djelatnosti proračunskih korisnika</v>
      </c>
      <c r="G3" s="76">
        <v>6786966</v>
      </c>
      <c r="H3" s="76">
        <v>6807679</v>
      </c>
      <c r="I3" s="76">
        <v>6811396</v>
      </c>
      <c r="J3" s="44"/>
      <c r="K3" t="str">
        <f>IF(E3="","",'OPĆI DIO'!$C$1)</f>
        <v>1940 SVEUČILIŠTE U ZAGREBU - UČITELJSKI FAKULTET</v>
      </c>
      <c r="L3" t="str">
        <f>LEFT(E3,2)</f>
        <v>67</v>
      </c>
      <c r="M3" t="str">
        <f>LEFT(E3,3)</f>
        <v>671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3">IFERROR(VLOOKUP(E4,$R$6:$U$113,3,FALSE),"")</f>
        <v>11</v>
      </c>
      <c r="D4" s="36" t="str">
        <f t="shared" ref="D4:D66" si="4">IFERROR(VLOOKUP(E4,$R$6:$U$113,4,FALSE),"")</f>
        <v>Opći prihodi i primici</v>
      </c>
      <c r="E4" s="44" t="s">
        <v>642</v>
      </c>
      <c r="F4" s="81" t="str">
        <f t="shared" ref="F4:F66" si="5">IFERROR(VLOOKUP(E4,$R$6:$U$113,2,FALSE),"")</f>
        <v>Prihodi iz nadležnog proračuna za financiranje redovne djelatnosti proračunskih korisnika</v>
      </c>
      <c r="G4" s="76">
        <v>780762</v>
      </c>
      <c r="H4" s="76">
        <v>780762</v>
      </c>
      <c r="I4" s="76">
        <v>780762</v>
      </c>
      <c r="J4" s="44"/>
      <c r="K4" t="str">
        <f>IF(E4="","",'OPĆI DIO'!$C$1)</f>
        <v>1940 SVEUČILIŠTE U ZAGREBU - UČITELJSKI FAKULTET</v>
      </c>
      <c r="L4" t="str">
        <f t="shared" ref="L4:L67" si="6">LEFT(E4,2)</f>
        <v>67</v>
      </c>
      <c r="M4" t="str">
        <f t="shared" ref="M4:M67" si="7">LEFT(E4,3)</f>
        <v>671</v>
      </c>
    </row>
    <row r="5" spans="1:23">
      <c r="A5" s="37" t="str">
        <f>IF(E5="","",VLOOKUP('OPĆI DIO'!$C$1,'OPĆI DIO'!$N$4:$W$137,10,FALSE))</f>
        <v>08006</v>
      </c>
      <c r="B5" s="37" t="str">
        <f>IF(E5="","",VLOOKUP('OPĆI DIO'!$C$1,'OPĆI DIO'!$N$4:$W$137,9,FALSE))</f>
        <v>Sveučilišta i veleučilišta u Republici Hrvatskoj</v>
      </c>
      <c r="C5" s="78">
        <f t="shared" si="3"/>
        <v>11</v>
      </c>
      <c r="D5" s="36" t="str">
        <f t="shared" si="4"/>
        <v>Opći prihodi i primici</v>
      </c>
      <c r="E5" s="44" t="s">
        <v>642</v>
      </c>
      <c r="F5" s="81" t="str">
        <f t="shared" si="5"/>
        <v>Prihodi iz nadležnog proračuna za financiranje redovne djelatnosti proračunskih korisnika</v>
      </c>
      <c r="G5" s="76">
        <v>135501</v>
      </c>
      <c r="H5" s="76">
        <v>135326</v>
      </c>
      <c r="I5" s="76">
        <v>135326</v>
      </c>
      <c r="J5" s="44"/>
      <c r="K5" t="str">
        <f>IF(E5="","",'OPĆI DIO'!$C$1)</f>
        <v>1940 SVEUČILIŠTE U ZAGREBU - UČITELJSKI FAKULTET</v>
      </c>
      <c r="L5" t="str">
        <f t="shared" si="6"/>
        <v>67</v>
      </c>
      <c r="M5" t="str">
        <f t="shared" si="7"/>
        <v>671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3"/>
        <v>11</v>
      </c>
      <c r="D6" s="36" t="str">
        <f t="shared" si="4"/>
        <v>Opći prihodi i primici</v>
      </c>
      <c r="E6" s="44" t="s">
        <v>642</v>
      </c>
      <c r="F6" s="81" t="str">
        <f t="shared" si="5"/>
        <v>Prihodi iz nadležnog proračuna za financiranje redovne djelatnosti proračunskih korisnika</v>
      </c>
      <c r="G6" s="76">
        <v>83802</v>
      </c>
      <c r="H6" s="76">
        <v>0</v>
      </c>
      <c r="I6" s="76">
        <v>0</v>
      </c>
      <c r="J6" s="44"/>
      <c r="K6" t="str">
        <f>IF(E6="","",'OPĆI DIO'!$C$1)</f>
        <v>1940 SVEUČILIŠTE U ZAGREBU - UČITELJSKI FAKULTET</v>
      </c>
      <c r="L6" t="str">
        <f>LEFT(E6,2)</f>
        <v>67</v>
      </c>
      <c r="M6" t="str">
        <f t="shared" si="7"/>
        <v>671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08006</v>
      </c>
      <c r="B7" s="37" t="str">
        <f>IF(E7="","",VLOOKUP('OPĆI DIO'!$C$1,'OPĆI DIO'!$N$4:$W$137,9,FALSE))</f>
        <v>Sveučilišta i veleučilišta u Republici Hrvatskoj</v>
      </c>
      <c r="C7" s="78">
        <f t="shared" si="3"/>
        <v>11</v>
      </c>
      <c r="D7" s="36" t="str">
        <f t="shared" si="4"/>
        <v>Opći prihodi i primici</v>
      </c>
      <c r="E7" s="44" t="s">
        <v>642</v>
      </c>
      <c r="F7" s="81" t="str">
        <f t="shared" si="5"/>
        <v>Prihodi iz nadležnog proračuna za financiranje redovne djelatnosti proračunskih korisnika</v>
      </c>
      <c r="G7" s="76">
        <v>99192</v>
      </c>
      <c r="H7" s="76">
        <v>5298990</v>
      </c>
      <c r="I7" s="76">
        <v>599798</v>
      </c>
      <c r="J7" s="44"/>
      <c r="K7" t="str">
        <f>IF(E7="","",'OPĆI DIO'!$C$1)</f>
        <v>1940 SVEUČILIŠTE U ZAGREBU - UČITELJSKI FAKULTET</v>
      </c>
      <c r="L7" t="str">
        <f t="shared" si="6"/>
        <v>67</v>
      </c>
      <c r="M7" t="str">
        <f t="shared" si="7"/>
        <v>671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3"/>
        <v>31</v>
      </c>
      <c r="D8" s="36" t="str">
        <f t="shared" si="4"/>
        <v>Vlastiti prihodi</v>
      </c>
      <c r="E8" s="44">
        <v>6614</v>
      </c>
      <c r="F8" s="81" t="str">
        <f t="shared" si="5"/>
        <v>Prihodi od prodanih proizvoda i robe</v>
      </c>
      <c r="G8" s="76">
        <v>18582</v>
      </c>
      <c r="H8" s="76">
        <v>19158</v>
      </c>
      <c r="I8" s="76">
        <v>19752</v>
      </c>
      <c r="J8" s="44"/>
      <c r="K8" t="str">
        <f>IF(E8="","",'OPĆI DIO'!$C$1)</f>
        <v>1940 SVEUČILIŠTE U ZAGREBU - UČITELJSKI FAKULTET</v>
      </c>
      <c r="L8" t="str">
        <f t="shared" si="6"/>
        <v>66</v>
      </c>
      <c r="M8" t="str">
        <f t="shared" si="7"/>
        <v>661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3"/>
        <v>31</v>
      </c>
      <c r="D9" s="36" t="str">
        <f t="shared" si="4"/>
        <v>Vlastiti prihodi</v>
      </c>
      <c r="E9" s="44">
        <v>6615</v>
      </c>
      <c r="F9" s="81" t="str">
        <f t="shared" si="5"/>
        <v>Prihodi od pruženih usluga</v>
      </c>
      <c r="G9" s="76">
        <v>185811</v>
      </c>
      <c r="H9" s="76">
        <v>191571</v>
      </c>
      <c r="I9" s="76">
        <v>197510</v>
      </c>
      <c r="J9" s="44"/>
      <c r="K9" t="str">
        <f>IF(E9="","",'OPĆI DIO'!$C$1)</f>
        <v>1940 SVEUČILIŠTE U ZAGREBU - UČITELJSKI FAKULTET</v>
      </c>
      <c r="L9" t="str">
        <f t="shared" si="6"/>
        <v>66</v>
      </c>
      <c r="M9" t="str">
        <f t="shared" si="7"/>
        <v>661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3"/>
        <v>43</v>
      </c>
      <c r="D10" s="36" t="str">
        <f t="shared" si="4"/>
        <v>Ostali prihodi za posebne namjene</v>
      </c>
      <c r="E10" s="44">
        <v>65264</v>
      </c>
      <c r="F10" s="81" t="str">
        <f t="shared" si="5"/>
        <v>Sufinanciranje cijene usluge, participacije i slično</v>
      </c>
      <c r="G10" s="76">
        <v>1811665</v>
      </c>
      <c r="H10" s="76">
        <v>1867827</v>
      </c>
      <c r="I10" s="76">
        <v>1925729</v>
      </c>
      <c r="J10" s="44"/>
      <c r="K10" t="str">
        <f>IF(E10="","",'OPĆI DIO'!$C$1)</f>
        <v>1940 SVEUČILIŠTE U ZAGREBU - UČITELJSKI FAKULTET</v>
      </c>
      <c r="L10" t="str">
        <f t="shared" si="6"/>
        <v>65</v>
      </c>
      <c r="M10" t="str">
        <f t="shared" si="7"/>
        <v>652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>08006</v>
      </c>
      <c r="B11" s="37" t="str">
        <f>IF(E11="","",VLOOKUP('OPĆI DIO'!$C$1,'OPĆI DIO'!$N$4:$W$137,9,FALSE))</f>
        <v>Sveučilišta i veleučilišta u Republici Hrvatskoj</v>
      </c>
      <c r="C11" s="78">
        <f t="shared" si="3"/>
        <v>43</v>
      </c>
      <c r="D11" s="36" t="str">
        <f t="shared" si="4"/>
        <v>Ostali prihodi za posebne namjene</v>
      </c>
      <c r="E11" s="44">
        <v>65268</v>
      </c>
      <c r="F11" s="81" t="str">
        <f t="shared" si="5"/>
        <v xml:space="preserve">Ostali prihodi za posebne namjene </v>
      </c>
      <c r="G11" s="76">
        <v>172541</v>
      </c>
      <c r="H11" s="76">
        <v>177890</v>
      </c>
      <c r="I11" s="76">
        <v>183404</v>
      </c>
      <c r="J11" s="44"/>
      <c r="K11" t="str">
        <f>IF(E11="","",'OPĆI DIO'!$C$1)</f>
        <v>1940 SVEUČILIŠTE U ZAGREBU - UČITELJSKI FAKULTET</v>
      </c>
      <c r="L11" t="str">
        <f t="shared" si="6"/>
        <v>65</v>
      </c>
      <c r="M11" t="str">
        <f t="shared" si="7"/>
        <v>652</v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>08006</v>
      </c>
      <c r="B12" s="37" t="str">
        <f>IF(E12="","",VLOOKUP('OPĆI DIO'!$C$1,'OPĆI DIO'!$N$4:$W$137,9,FALSE))</f>
        <v>Sveučilišta i veleučilišta u Republici Hrvatskoj</v>
      </c>
      <c r="C12" s="78">
        <f t="shared" si="3"/>
        <v>51</v>
      </c>
      <c r="D12" s="36" t="str">
        <f t="shared" si="4"/>
        <v xml:space="preserve">Pomoći EU </v>
      </c>
      <c r="E12" s="290">
        <v>632311700</v>
      </c>
      <c r="F12" s="81" t="str">
        <f t="shared" si="5"/>
        <v>Tekuće pomoći od institucija i tijela EU - ostalo</v>
      </c>
      <c r="G12" s="76">
        <v>231749</v>
      </c>
      <c r="H12" s="76">
        <v>132625</v>
      </c>
      <c r="I12" s="76">
        <v>69868</v>
      </c>
      <c r="J12" s="44"/>
      <c r="K12" t="str">
        <f>IF(E12="","",'OPĆI DIO'!$C$1)</f>
        <v>1940 SVEUČILIŠTE U ZAGREBU - UČITELJSKI FAKULTET</v>
      </c>
      <c r="L12" t="str">
        <f t="shared" si="6"/>
        <v>63</v>
      </c>
      <c r="M12" t="str">
        <f t="shared" si="7"/>
        <v>632</v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>08006</v>
      </c>
      <c r="B13" s="37" t="str">
        <f>IF(E13="","",VLOOKUP('OPĆI DIO'!$C$1,'OPĆI DIO'!$N$4:$W$137,9,FALSE))</f>
        <v>Sveučilišta i veleučilišta u Republici Hrvatskoj</v>
      </c>
      <c r="C13" s="78">
        <f t="shared" si="3"/>
        <v>52</v>
      </c>
      <c r="D13" s="36" t="str">
        <f t="shared" si="4"/>
        <v xml:space="preserve">Ostale pomoći i darovnice </v>
      </c>
      <c r="E13" s="290">
        <v>6391</v>
      </c>
      <c r="F13" s="81" t="str">
        <f t="shared" si="5"/>
        <v>Tekući prijenosi između proračunskih korisnika istog proračuna</v>
      </c>
      <c r="G13" s="76">
        <v>21755</v>
      </c>
      <c r="H13" s="76">
        <v>21755</v>
      </c>
      <c r="I13" s="76">
        <v>21755</v>
      </c>
      <c r="J13" s="44" t="s">
        <v>4826</v>
      </c>
      <c r="K13" t="str">
        <f>IF(E13="","",'OPĆI DIO'!$C$1)</f>
        <v>1940 SVEUČILIŠTE U ZAGREBU - UČITELJSKI FAKULTET</v>
      </c>
      <c r="L13" t="str">
        <f t="shared" si="6"/>
        <v>63</v>
      </c>
      <c r="M13" t="str">
        <f t="shared" si="7"/>
        <v>639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>08006</v>
      </c>
      <c r="B14" s="37" t="str">
        <f>IF(E14="","",VLOOKUP('OPĆI DIO'!$C$1,'OPĆI DIO'!$N$4:$W$137,9,FALSE))</f>
        <v>Sveučilišta i veleučilišta u Republici Hrvatskoj</v>
      </c>
      <c r="C14" s="78">
        <f t="shared" si="3"/>
        <v>52</v>
      </c>
      <c r="D14" s="36" t="str">
        <f t="shared" si="4"/>
        <v xml:space="preserve">Ostale pomoći i darovnice </v>
      </c>
      <c r="E14" s="290">
        <v>6391</v>
      </c>
      <c r="F14" s="81" t="str">
        <f t="shared" si="5"/>
        <v>Tekući prijenosi između proračunskih korisnika istog proračuna</v>
      </c>
      <c r="G14" s="76">
        <v>13000</v>
      </c>
      <c r="H14" s="76">
        <v>0</v>
      </c>
      <c r="I14" s="76">
        <v>0</v>
      </c>
      <c r="J14" s="44" t="s">
        <v>4827</v>
      </c>
      <c r="K14" t="str">
        <f>IF(E14="","",'OPĆI DIO'!$C$1)</f>
        <v>1940 SVEUČILIŠTE U ZAGREBU - UČITELJSKI FAKULTET</v>
      </c>
      <c r="L14" t="str">
        <f t="shared" si="6"/>
        <v>63</v>
      </c>
      <c r="M14" t="str">
        <f t="shared" si="7"/>
        <v>639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>08006</v>
      </c>
      <c r="B15" s="37" t="str">
        <f>IF(E15="","",VLOOKUP('OPĆI DIO'!$C$1,'OPĆI DIO'!$N$4:$W$137,9,FALSE))</f>
        <v>Sveučilišta i veleučilišta u Republici Hrvatskoj</v>
      </c>
      <c r="C15" s="78">
        <f t="shared" si="3"/>
        <v>81</v>
      </c>
      <c r="D15" s="36" t="str">
        <f t="shared" si="4"/>
        <v xml:space="preserve">Namjenski primici od zaduživanja </v>
      </c>
      <c r="E15" s="44">
        <v>842220081</v>
      </c>
      <c r="F15" s="81" t="str">
        <f t="shared" si="5"/>
        <v>Primljeni krediti od kreditnih institucija u javnom sektoru - dugoročni - namjenski</v>
      </c>
      <c r="G15" s="76">
        <v>4766965</v>
      </c>
      <c r="H15" s="76">
        <v>4230360</v>
      </c>
      <c r="I15" s="76">
        <v>788461</v>
      </c>
      <c r="J15" s="44"/>
      <c r="K15" t="str">
        <f>IF(E15="","",'OPĆI DIO'!$C$1)</f>
        <v>1940 SVEUČILIŠTE U ZAGREBU - UČITELJSKI FAKULTET</v>
      </c>
      <c r="L15" t="str">
        <f t="shared" si="6"/>
        <v>84</v>
      </c>
      <c r="M15" t="str">
        <f t="shared" si="7"/>
        <v>842</v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1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topLeftCell="B1" zoomScale="130" zoomScaleNormal="130" workbookViewId="0">
      <pane ySplit="2" topLeftCell="A120" activePane="bottomLeft" state="frozen"/>
      <selection pane="bottomLeft" activeCell="C138" sqref="C138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40625" hidden="1"/>
  </cols>
  <sheetData>
    <row r="1" spans="1:34" ht="35.25" customHeight="1">
      <c r="A1" s="355" t="s">
        <v>4041</v>
      </c>
      <c r="B1" s="355"/>
      <c r="C1" s="355"/>
      <c r="D1" s="355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11</v>
      </c>
      <c r="D3" s="40" t="str">
        <f>IFERROR(VLOOKUP(C3,$T$6:$U$24,2,FALSE),"")</f>
        <v>Opći prihodi i primici</v>
      </c>
      <c r="E3" s="45">
        <v>3111</v>
      </c>
      <c r="F3" s="40" t="str">
        <f t="shared" ref="F3" si="0">IFERROR(VLOOKUP(E3,$W$5:$Y$129,2,FALSE),"")</f>
        <v>Plaće za redovan rad</v>
      </c>
      <c r="G3" s="77" t="s">
        <v>47</v>
      </c>
      <c r="H3" s="40" t="str">
        <f>IFERROR(VLOOKUP(G3,$AC$6:$AD$344,2,FALSE),"")</f>
        <v>REDOVNA DJELATNOST SVEUČILIŠTA U ZAGREBU</v>
      </c>
      <c r="I3" s="40" t="str">
        <f>IFERROR(VLOOKUP(G3,$AC$6:$AG$344,3,FALSE),"")</f>
        <v>0942</v>
      </c>
      <c r="J3" s="76">
        <v>5665796</v>
      </c>
      <c r="K3" s="76">
        <v>5674197</v>
      </c>
      <c r="L3" s="76">
        <v>5674558</v>
      </c>
      <c r="M3" s="44"/>
      <c r="N3" t="str">
        <f>IF(C3="","",'OPĆI DIO'!$C$1)</f>
        <v>1940 SVEUČILIŠTE U ZAGREBU - UČITELJSKI FAKULTET</v>
      </c>
      <c r="O3" t="str">
        <f>LEFT(E3,3)</f>
        <v>311</v>
      </c>
      <c r="P3" t="str">
        <f>LEFT(E3,2)</f>
        <v>31</v>
      </c>
      <c r="Q3" t="str">
        <f>LEFT(C3,3)</f>
        <v>11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11</v>
      </c>
      <c r="D4" s="40" t="str">
        <f t="shared" ref="D4:D66" si="1">IFERROR(VLOOKUP(C4,$T$6:$U$24,2,FALSE),"")</f>
        <v>Opći prihodi i primici</v>
      </c>
      <c r="E4" s="45">
        <v>3121</v>
      </c>
      <c r="F4" s="40" t="str">
        <f t="shared" ref="F4:F67" si="2">IFERROR(VLOOKUP(E4,$W$5:$Y$129,2,FALSE),"")</f>
        <v>Ostali rashodi za zaposlene</v>
      </c>
      <c r="G4" s="77" t="s">
        <v>47</v>
      </c>
      <c r="H4" s="40" t="str">
        <f t="shared" ref="H4:H67" si="3">IFERROR(VLOOKUP(G4,$AC$6:$AD$344,2,FALSE),"")</f>
        <v>REDOVNA DJELATNOST SVEUČILIŠTA U ZAGREBU</v>
      </c>
      <c r="I4" s="40" t="str">
        <f t="shared" ref="I4:I67" si="4">IFERROR(VLOOKUP(G4,$AC$6:$AG$344,3,FALSE),"")</f>
        <v>0942</v>
      </c>
      <c r="J4" s="76">
        <v>60924</v>
      </c>
      <c r="K4" s="76">
        <v>65861</v>
      </c>
      <c r="L4" s="76">
        <v>65941</v>
      </c>
      <c r="M4" s="44"/>
      <c r="N4" t="str">
        <f>IF(C4="","",'OPĆI DIO'!$C$1)</f>
        <v>1940 SVEUČILIŠTE U ZAGREBU - UČITELJSKI FAKULTET</v>
      </c>
      <c r="O4" t="str">
        <f t="shared" ref="O4:O67" si="5">LEFT(E4,3)</f>
        <v>312</v>
      </c>
      <c r="P4" t="str">
        <f t="shared" ref="P4:P67" si="6">LEFT(E4,2)</f>
        <v>31</v>
      </c>
      <c r="Q4" t="str">
        <f t="shared" ref="Q4:Q67" si="7">LEFT(C4,3)</f>
        <v>11</v>
      </c>
      <c r="R4" t="str">
        <f t="shared" ref="R4:R67" si="8">MID(I4,2,2)</f>
        <v>94</v>
      </c>
      <c r="S4" t="str">
        <f t="shared" ref="S4:S67" si="9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11</v>
      </c>
      <c r="D5" s="40" t="str">
        <f t="shared" si="1"/>
        <v>Opći prihodi i primici</v>
      </c>
      <c r="E5" s="45">
        <v>3132</v>
      </c>
      <c r="F5" s="40" t="str">
        <f t="shared" si="2"/>
        <v>Doprinosi za obvezno zdravstveno osiguranje</v>
      </c>
      <c r="G5" s="77" t="s">
        <v>47</v>
      </c>
      <c r="H5" s="40" t="str">
        <f t="shared" si="3"/>
        <v>REDOVNA DJELATNOST SVEUČILIŠTA U ZAGREBU</v>
      </c>
      <c r="I5" s="40" t="str">
        <f t="shared" si="4"/>
        <v>0942</v>
      </c>
      <c r="J5" s="76">
        <v>934856</v>
      </c>
      <c r="K5" s="76">
        <v>936243</v>
      </c>
      <c r="L5" s="76">
        <v>936302</v>
      </c>
      <c r="M5" s="44"/>
      <c r="N5" t="str">
        <f>IF(C5="","",'OPĆI DIO'!$C$1)</f>
        <v>1940 SVEUČILIŠTE U ZAGREBU - UČITELJSKI FAKULTET</v>
      </c>
      <c r="O5" t="str">
        <f t="shared" si="5"/>
        <v>313</v>
      </c>
      <c r="P5" t="str">
        <f t="shared" si="6"/>
        <v>31</v>
      </c>
      <c r="Q5" t="str">
        <f t="shared" si="7"/>
        <v>11</v>
      </c>
      <c r="R5" t="str">
        <f t="shared" si="8"/>
        <v>94</v>
      </c>
      <c r="S5" t="str">
        <f t="shared" si="9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11</v>
      </c>
      <c r="D6" s="40" t="str">
        <f t="shared" si="1"/>
        <v>Opći prihodi i primici</v>
      </c>
      <c r="E6" s="45">
        <v>3212</v>
      </c>
      <c r="F6" s="40" t="str">
        <f t="shared" si="2"/>
        <v>Naknade za prijevoz, za rad na terenu i odvojeni život</v>
      </c>
      <c r="G6" s="77" t="s">
        <v>47</v>
      </c>
      <c r="H6" s="40" t="str">
        <f t="shared" si="3"/>
        <v>REDOVNA DJELATNOST SVEUČILIŠTA U ZAGREBU</v>
      </c>
      <c r="I6" s="40" t="str">
        <f t="shared" si="4"/>
        <v>0942</v>
      </c>
      <c r="J6" s="76">
        <v>115509</v>
      </c>
      <c r="K6" s="76">
        <v>121038</v>
      </c>
      <c r="L6" s="76">
        <v>123872</v>
      </c>
      <c r="M6" s="44"/>
      <c r="N6" t="str">
        <f>IF(C6="","",'OPĆI DIO'!$C$1)</f>
        <v>1940 SVEUČILIŠTE U ZAGREBU - UČITELJSKI FAKULTET</v>
      </c>
      <c r="O6" t="str">
        <f t="shared" si="5"/>
        <v>321</v>
      </c>
      <c r="P6" t="str">
        <f t="shared" si="6"/>
        <v>32</v>
      </c>
      <c r="Q6" t="str">
        <f t="shared" si="7"/>
        <v>11</v>
      </c>
      <c r="R6" t="str">
        <f t="shared" si="8"/>
        <v>94</v>
      </c>
      <c r="S6" t="str">
        <f t="shared" si="9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11</v>
      </c>
      <c r="D7" s="40" t="str">
        <f t="shared" si="1"/>
        <v>Opći prihodi i primici</v>
      </c>
      <c r="E7" s="45">
        <v>3236</v>
      </c>
      <c r="F7" s="40" t="str">
        <f t="shared" si="2"/>
        <v>Zdravstvene i veterinarske usluge</v>
      </c>
      <c r="G7" s="77" t="s">
        <v>47</v>
      </c>
      <c r="H7" s="40" t="str">
        <f t="shared" si="3"/>
        <v>REDOVNA DJELATNOST SVEUČILIŠTA U ZAGREBU</v>
      </c>
      <c r="I7" s="40" t="str">
        <f t="shared" si="4"/>
        <v>0942</v>
      </c>
      <c r="J7" s="76">
        <v>7294</v>
      </c>
      <c r="K7" s="76">
        <v>7650</v>
      </c>
      <c r="L7" s="76">
        <v>8025</v>
      </c>
      <c r="M7" s="44"/>
      <c r="N7" t="str">
        <f>IF(C7="","",'OPĆI DIO'!$C$1)</f>
        <v>1940 SVEUČILIŠTE U ZAGREBU - UČITELJSKI FAKULTET</v>
      </c>
      <c r="O7" t="str">
        <f t="shared" si="5"/>
        <v>323</v>
      </c>
      <c r="P7" t="str">
        <f t="shared" si="6"/>
        <v>32</v>
      </c>
      <c r="Q7" t="str">
        <f t="shared" si="7"/>
        <v>11</v>
      </c>
      <c r="R7" t="str">
        <f t="shared" si="8"/>
        <v>94</v>
      </c>
      <c r="S7" t="str">
        <f t="shared" si="9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11</v>
      </c>
      <c r="D8" s="40" t="str">
        <f t="shared" si="1"/>
        <v>Opći prihodi i primici</v>
      </c>
      <c r="E8" s="45">
        <v>3295</v>
      </c>
      <c r="F8" s="40" t="str">
        <f t="shared" si="2"/>
        <v>Pristojbe i naknade</v>
      </c>
      <c r="G8" s="77" t="s">
        <v>47</v>
      </c>
      <c r="H8" s="40" t="str">
        <f t="shared" si="3"/>
        <v>REDOVNA DJELATNOST SVEUČILIŠTA U ZAGREBU</v>
      </c>
      <c r="I8" s="40" t="str">
        <f t="shared" si="4"/>
        <v>0942</v>
      </c>
      <c r="J8" s="76">
        <v>2588</v>
      </c>
      <c r="K8" s="76">
        <v>2690</v>
      </c>
      <c r="L8" s="76">
        <v>2698</v>
      </c>
      <c r="M8" s="44"/>
      <c r="N8" t="str">
        <f>IF(C8="","",'OPĆI DIO'!$C$1)</f>
        <v>1940 SVEUČILIŠTE U ZAGREBU - UČITELJSKI FAKULTET</v>
      </c>
      <c r="O8" t="str">
        <f t="shared" si="5"/>
        <v>329</v>
      </c>
      <c r="P8" t="str">
        <f t="shared" si="6"/>
        <v>32</v>
      </c>
      <c r="Q8" t="str">
        <f t="shared" si="7"/>
        <v>11</v>
      </c>
      <c r="R8" t="str">
        <f t="shared" si="8"/>
        <v>94</v>
      </c>
      <c r="S8" t="str">
        <f t="shared" si="9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11</v>
      </c>
      <c r="D9" s="40" t="str">
        <f t="shared" si="1"/>
        <v>Opći prihodi i primici</v>
      </c>
      <c r="E9" s="45">
        <v>3237</v>
      </c>
      <c r="F9" s="40" t="str">
        <f t="shared" si="2"/>
        <v>Intelektualne i osobne usluge</v>
      </c>
      <c r="G9" s="77" t="s">
        <v>667</v>
      </c>
      <c r="H9" s="40" t="str">
        <f t="shared" si="3"/>
        <v>PROGRAMI VJEŽBAONICA VISOKIH UČILIŠTA</v>
      </c>
      <c r="I9" s="40" t="str">
        <f t="shared" si="4"/>
        <v>0942</v>
      </c>
      <c r="J9" s="76">
        <v>135501</v>
      </c>
      <c r="K9" s="76">
        <v>135326</v>
      </c>
      <c r="L9" s="76">
        <v>135326</v>
      </c>
      <c r="M9" s="44"/>
      <c r="N9" t="str">
        <f>IF(C9="","",'OPĆI DIO'!$C$1)</f>
        <v>1940 SVEUČILIŠTE U ZAGREBU - UČITELJSKI FAKULTET</v>
      </c>
      <c r="O9" t="str">
        <f t="shared" si="5"/>
        <v>323</v>
      </c>
      <c r="P9" t="str">
        <f t="shared" si="6"/>
        <v>32</v>
      </c>
      <c r="Q9" t="str">
        <f t="shared" si="7"/>
        <v>11</v>
      </c>
      <c r="R9" t="str">
        <f t="shared" si="8"/>
        <v>94</v>
      </c>
      <c r="S9" t="str">
        <f t="shared" si="9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11</v>
      </c>
      <c r="D10" s="40" t="str">
        <f t="shared" si="1"/>
        <v>Opći prihodi i primici</v>
      </c>
      <c r="E10" s="45">
        <v>3111</v>
      </c>
      <c r="F10" s="40" t="str">
        <f t="shared" si="2"/>
        <v>Plaće za redovan rad</v>
      </c>
      <c r="G10" s="77" t="s">
        <v>665</v>
      </c>
      <c r="H10" s="40" t="str">
        <f t="shared" si="3"/>
        <v>PROGRAMSKO FINANCIRANJE JAVNIH VISOKIH UČILIŠTA</v>
      </c>
      <c r="I10" s="40" t="str">
        <f t="shared" si="4"/>
        <v>0942</v>
      </c>
      <c r="J10" s="76">
        <v>13272</v>
      </c>
      <c r="K10" s="76">
        <v>13272</v>
      </c>
      <c r="L10" s="76">
        <v>13272</v>
      </c>
      <c r="M10" s="44"/>
      <c r="N10" t="str">
        <f>IF(C10="","",'OPĆI DIO'!$C$1)</f>
        <v>1940 SVEUČILIŠTE U ZAGREBU - UČITELJSKI FAKULTET</v>
      </c>
      <c r="O10" t="str">
        <f t="shared" si="5"/>
        <v>311</v>
      </c>
      <c r="P10" t="str">
        <f t="shared" si="6"/>
        <v>31</v>
      </c>
      <c r="Q10" t="str">
        <f t="shared" si="7"/>
        <v>11</v>
      </c>
      <c r="R10" t="str">
        <f t="shared" si="8"/>
        <v>94</v>
      </c>
      <c r="S10" t="str">
        <f t="shared" si="9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10">LEFT(W10,2)</f>
        <v>31</v>
      </c>
      <c r="AA10" s="83" t="str">
        <f t="shared" ref="AA10:AA41" si="11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11</v>
      </c>
      <c r="D11" s="40" t="str">
        <f t="shared" si="1"/>
        <v>Opći prihodi i primici</v>
      </c>
      <c r="E11" s="45">
        <v>3132</v>
      </c>
      <c r="F11" s="40" t="str">
        <f t="shared" si="2"/>
        <v>Doprinosi za obvezno zdravstveno osiguranje</v>
      </c>
      <c r="G11" s="77" t="s">
        <v>665</v>
      </c>
      <c r="H11" s="40" t="str">
        <f t="shared" si="3"/>
        <v>PROGRAMSKO FINANCIRANJE JAVNIH VISOKIH UČILIŠTA</v>
      </c>
      <c r="I11" s="40" t="str">
        <f t="shared" si="4"/>
        <v>0942</v>
      </c>
      <c r="J11" s="76">
        <v>2190</v>
      </c>
      <c r="K11" s="76">
        <v>2190</v>
      </c>
      <c r="L11" s="76">
        <v>2190</v>
      </c>
      <c r="M11" s="44"/>
      <c r="N11" t="str">
        <f>IF(C11="","",'OPĆI DIO'!$C$1)</f>
        <v>1940 SVEUČILIŠTE U ZAGREBU - UČITELJSKI FAKULTET</v>
      </c>
      <c r="O11" t="str">
        <f t="shared" si="5"/>
        <v>313</v>
      </c>
      <c r="P11" t="str">
        <f t="shared" si="6"/>
        <v>31</v>
      </c>
      <c r="Q11" t="str">
        <f t="shared" si="7"/>
        <v>11</v>
      </c>
      <c r="R11" t="str">
        <f t="shared" si="8"/>
        <v>94</v>
      </c>
      <c r="S11" t="str">
        <f t="shared" si="9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10"/>
        <v>32</v>
      </c>
      <c r="AA11" t="str">
        <f t="shared" si="11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11</v>
      </c>
      <c r="D12" s="40" t="str">
        <f t="shared" si="1"/>
        <v>Opći prihodi i primici</v>
      </c>
      <c r="E12" s="45">
        <v>3211</v>
      </c>
      <c r="F12" s="40" t="str">
        <f t="shared" si="2"/>
        <v>Službena putovanja</v>
      </c>
      <c r="G12" s="77" t="s">
        <v>665</v>
      </c>
      <c r="H12" s="40" t="str">
        <f t="shared" si="3"/>
        <v>PROGRAMSKO FINANCIRANJE JAVNIH VISOKIH UČILIŠTA</v>
      </c>
      <c r="I12" s="40" t="str">
        <f t="shared" si="4"/>
        <v>0942</v>
      </c>
      <c r="J12" s="76">
        <v>53923</v>
      </c>
      <c r="K12" s="76">
        <v>53923</v>
      </c>
      <c r="L12" s="76">
        <v>53923</v>
      </c>
      <c r="M12" s="44"/>
      <c r="N12" t="str">
        <f>IF(C12="","",'OPĆI DIO'!$C$1)</f>
        <v>1940 SVEUČILIŠTE U ZAGREBU - UČITELJSKI FAKULTET</v>
      </c>
      <c r="O12" t="str">
        <f t="shared" si="5"/>
        <v>321</v>
      </c>
      <c r="P12" t="str">
        <f t="shared" si="6"/>
        <v>32</v>
      </c>
      <c r="Q12" t="str">
        <f t="shared" si="7"/>
        <v>11</v>
      </c>
      <c r="R12" t="str">
        <f t="shared" si="8"/>
        <v>94</v>
      </c>
      <c r="S12" t="str">
        <f t="shared" si="9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10"/>
        <v>32</v>
      </c>
      <c r="AA12" t="str">
        <f t="shared" si="11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11</v>
      </c>
      <c r="D13" s="40" t="str">
        <f t="shared" si="1"/>
        <v>Opći prihodi i primici</v>
      </c>
      <c r="E13" s="45">
        <v>3213</v>
      </c>
      <c r="F13" s="40" t="str">
        <f t="shared" si="2"/>
        <v>Stručno usavršavanje zaposlenika</v>
      </c>
      <c r="G13" s="77" t="s">
        <v>665</v>
      </c>
      <c r="H13" s="40" t="str">
        <f t="shared" si="3"/>
        <v>PROGRAMSKO FINANCIRANJE JAVNIH VISOKIH UČILIŠTA</v>
      </c>
      <c r="I13" s="40" t="str">
        <f t="shared" si="4"/>
        <v>0942</v>
      </c>
      <c r="J13" s="76">
        <v>12019</v>
      </c>
      <c r="K13" s="76">
        <v>12019</v>
      </c>
      <c r="L13" s="76">
        <v>12019</v>
      </c>
      <c r="M13" s="44"/>
      <c r="N13" t="str">
        <f>IF(C13="","",'OPĆI DIO'!$C$1)</f>
        <v>1940 SVEUČILIŠTE U ZAGREBU - UČITELJSKI FAKULTET</v>
      </c>
      <c r="O13" t="str">
        <f t="shared" si="5"/>
        <v>321</v>
      </c>
      <c r="P13" t="str">
        <f t="shared" si="6"/>
        <v>32</v>
      </c>
      <c r="Q13" t="str">
        <f t="shared" si="7"/>
        <v>11</v>
      </c>
      <c r="R13" t="str">
        <f t="shared" si="8"/>
        <v>94</v>
      </c>
      <c r="S13" t="str">
        <f t="shared" si="9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10"/>
        <v>32</v>
      </c>
      <c r="AA13" t="str">
        <f t="shared" si="11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11</v>
      </c>
      <c r="D14" s="40" t="str">
        <f t="shared" si="1"/>
        <v>Opći prihodi i primici</v>
      </c>
      <c r="E14" s="45">
        <v>3214</v>
      </c>
      <c r="F14" s="40" t="str">
        <f t="shared" si="2"/>
        <v>Ostale naknade troškova zaposlenima</v>
      </c>
      <c r="G14" s="77" t="s">
        <v>665</v>
      </c>
      <c r="H14" s="40" t="str">
        <f t="shared" si="3"/>
        <v>PROGRAMSKO FINANCIRANJE JAVNIH VISOKIH UČILIŠTA</v>
      </c>
      <c r="I14" s="40" t="str">
        <f t="shared" si="4"/>
        <v>0942</v>
      </c>
      <c r="J14" s="76">
        <v>16128</v>
      </c>
      <c r="K14" s="76">
        <v>16128</v>
      </c>
      <c r="L14" s="76">
        <v>16128</v>
      </c>
      <c r="M14" s="44"/>
      <c r="N14" t="str">
        <f>IF(C14="","",'OPĆI DIO'!$C$1)</f>
        <v>1940 SVEUČILIŠTE U ZAGREBU - UČITELJSKI FAKULTET</v>
      </c>
      <c r="O14" t="str">
        <f t="shared" si="5"/>
        <v>321</v>
      </c>
      <c r="P14" t="str">
        <f t="shared" si="6"/>
        <v>32</v>
      </c>
      <c r="Q14" t="str">
        <f t="shared" si="7"/>
        <v>11</v>
      </c>
      <c r="R14" t="str">
        <f t="shared" si="8"/>
        <v>94</v>
      </c>
      <c r="S14" t="str">
        <f t="shared" si="9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10"/>
        <v>32</v>
      </c>
      <c r="AA14" t="str">
        <f t="shared" si="11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11</v>
      </c>
      <c r="D15" s="40" t="str">
        <f t="shared" si="1"/>
        <v>Opći prihodi i primici</v>
      </c>
      <c r="E15" s="45">
        <v>3221</v>
      </c>
      <c r="F15" s="40" t="str">
        <f t="shared" si="2"/>
        <v>Uredski materijal i ostali materijalni rashodi</v>
      </c>
      <c r="G15" s="77" t="s">
        <v>665</v>
      </c>
      <c r="H15" s="40" t="str">
        <f t="shared" si="3"/>
        <v>PROGRAMSKO FINANCIRANJE JAVNIH VISOKIH UČILIŠTA</v>
      </c>
      <c r="I15" s="40" t="str">
        <f t="shared" si="4"/>
        <v>0942</v>
      </c>
      <c r="J15" s="76">
        <v>38224</v>
      </c>
      <c r="K15" s="76">
        <v>38224</v>
      </c>
      <c r="L15" s="76">
        <v>38224</v>
      </c>
      <c r="M15" s="44"/>
      <c r="N15" t="str">
        <f>IF(C15="","",'OPĆI DIO'!$C$1)</f>
        <v>1940 SVEUČILIŠTE U ZAGREBU - UČITELJSKI FAKULTET</v>
      </c>
      <c r="O15" t="str">
        <f t="shared" si="5"/>
        <v>322</v>
      </c>
      <c r="P15" t="str">
        <f t="shared" si="6"/>
        <v>32</v>
      </c>
      <c r="Q15" t="str">
        <f t="shared" si="7"/>
        <v>11</v>
      </c>
      <c r="R15" t="str">
        <f t="shared" si="8"/>
        <v>94</v>
      </c>
      <c r="S15" t="str">
        <f t="shared" si="9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10"/>
        <v>32</v>
      </c>
      <c r="AA15" t="str">
        <f t="shared" si="11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11</v>
      </c>
      <c r="D16" s="40" t="str">
        <f t="shared" si="1"/>
        <v>Opći prihodi i primici</v>
      </c>
      <c r="E16" s="45">
        <v>3222</v>
      </c>
      <c r="F16" s="40" t="str">
        <f t="shared" si="2"/>
        <v>Materijal i sirovine</v>
      </c>
      <c r="G16" s="77" t="s">
        <v>665</v>
      </c>
      <c r="H16" s="40" t="str">
        <f t="shared" si="3"/>
        <v>PROGRAMSKO FINANCIRANJE JAVNIH VISOKIH UČILIŠTA</v>
      </c>
      <c r="I16" s="40" t="str">
        <f t="shared" si="4"/>
        <v>0942</v>
      </c>
      <c r="J16" s="76">
        <v>24709</v>
      </c>
      <c r="K16" s="76">
        <v>24709</v>
      </c>
      <c r="L16" s="76">
        <v>24709</v>
      </c>
      <c r="M16" s="44"/>
      <c r="N16" t="str">
        <f>IF(C16="","",'OPĆI DIO'!$C$1)</f>
        <v>1940 SVEUČILIŠTE U ZAGREBU - UČITELJSKI FAKULTET</v>
      </c>
      <c r="O16" t="str">
        <f t="shared" si="5"/>
        <v>322</v>
      </c>
      <c r="P16" t="str">
        <f t="shared" si="6"/>
        <v>32</v>
      </c>
      <c r="Q16" t="str">
        <f t="shared" si="7"/>
        <v>11</v>
      </c>
      <c r="R16" t="str">
        <f t="shared" si="8"/>
        <v>94</v>
      </c>
      <c r="S16" t="str">
        <f t="shared" si="9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10"/>
        <v>32</v>
      </c>
      <c r="AA16" t="str">
        <f t="shared" si="11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11</v>
      </c>
      <c r="D17" s="40" t="str">
        <f t="shared" si="1"/>
        <v>Opći prihodi i primici</v>
      </c>
      <c r="E17" s="45">
        <v>3223</v>
      </c>
      <c r="F17" s="40" t="str">
        <f t="shared" si="2"/>
        <v>Energija</v>
      </c>
      <c r="G17" s="77" t="s">
        <v>665</v>
      </c>
      <c r="H17" s="40" t="str">
        <f t="shared" si="3"/>
        <v>PROGRAMSKO FINANCIRANJE JAVNIH VISOKIH UČILIŠTA</v>
      </c>
      <c r="I17" s="40" t="str">
        <f t="shared" si="4"/>
        <v>0942</v>
      </c>
      <c r="J17" s="76">
        <v>100197</v>
      </c>
      <c r="K17" s="76">
        <v>100197</v>
      </c>
      <c r="L17" s="76">
        <v>100197</v>
      </c>
      <c r="M17" s="44"/>
      <c r="N17" t="str">
        <f>IF(C17="","",'OPĆI DIO'!$C$1)</f>
        <v>1940 SVEUČILIŠTE U ZAGREBU - UČITELJSKI FAKULTET</v>
      </c>
      <c r="O17" t="str">
        <f t="shared" si="5"/>
        <v>322</v>
      </c>
      <c r="P17" t="str">
        <f t="shared" si="6"/>
        <v>32</v>
      </c>
      <c r="Q17" t="str">
        <f t="shared" si="7"/>
        <v>11</v>
      </c>
      <c r="R17" t="str">
        <f t="shared" si="8"/>
        <v>94</v>
      </c>
      <c r="S17" t="str">
        <f t="shared" si="9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10"/>
        <v>32</v>
      </c>
      <c r="AA17" t="str">
        <f t="shared" si="11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11</v>
      </c>
      <c r="D18" s="40" t="str">
        <f t="shared" si="1"/>
        <v>Opći prihodi i primici</v>
      </c>
      <c r="E18" s="45">
        <v>3224</v>
      </c>
      <c r="F18" s="40" t="str">
        <f t="shared" si="2"/>
        <v>Materijal i dijelovi za tekuće i investicijsko održavanje</v>
      </c>
      <c r="G18" s="77" t="s">
        <v>665</v>
      </c>
      <c r="H18" s="40" t="str">
        <f t="shared" si="3"/>
        <v>PROGRAMSKO FINANCIRANJE JAVNIH VISOKIH UČILIŠTA</v>
      </c>
      <c r="I18" s="40" t="str">
        <f t="shared" si="4"/>
        <v>0942</v>
      </c>
      <c r="J18" s="76">
        <v>10273</v>
      </c>
      <c r="K18" s="76">
        <v>10273</v>
      </c>
      <c r="L18" s="76">
        <v>10273</v>
      </c>
      <c r="M18" s="44"/>
      <c r="N18" t="str">
        <f>IF(C18="","",'OPĆI DIO'!$C$1)</f>
        <v>1940 SVEUČILIŠTE U ZAGREBU - UČITELJSKI FAKULTET</v>
      </c>
      <c r="O18" t="str">
        <f t="shared" si="5"/>
        <v>322</v>
      </c>
      <c r="P18" t="str">
        <f t="shared" si="6"/>
        <v>32</v>
      </c>
      <c r="Q18" t="str">
        <f t="shared" si="7"/>
        <v>11</v>
      </c>
      <c r="R18" t="str">
        <f t="shared" si="8"/>
        <v>94</v>
      </c>
      <c r="S18" t="str">
        <f t="shared" si="9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10"/>
        <v>32</v>
      </c>
      <c r="AA18" t="str">
        <f t="shared" si="11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11</v>
      </c>
      <c r="D19" s="40" t="str">
        <f t="shared" si="1"/>
        <v>Opći prihodi i primici</v>
      </c>
      <c r="E19" s="45">
        <v>3227</v>
      </c>
      <c r="F19" s="40" t="str">
        <f t="shared" si="2"/>
        <v>Službena, radna i zaštitna odjeća i obuća</v>
      </c>
      <c r="G19" s="77" t="s">
        <v>665</v>
      </c>
      <c r="H19" s="40" t="str">
        <f t="shared" si="3"/>
        <v>PROGRAMSKO FINANCIRANJE JAVNIH VISOKIH UČILIŠTA</v>
      </c>
      <c r="I19" s="40" t="str">
        <f t="shared" si="4"/>
        <v>0942</v>
      </c>
      <c r="J19" s="76">
        <v>4623</v>
      </c>
      <c r="K19" s="76">
        <v>4623</v>
      </c>
      <c r="L19" s="76">
        <v>4623</v>
      </c>
      <c r="M19" s="44"/>
      <c r="N19" t="str">
        <f>IF(C19="","",'OPĆI DIO'!$C$1)</f>
        <v>1940 SVEUČILIŠTE U ZAGREBU - UČITELJSKI FAKULTET</v>
      </c>
      <c r="O19" t="str">
        <f t="shared" si="5"/>
        <v>322</v>
      </c>
      <c r="P19" t="str">
        <f t="shared" si="6"/>
        <v>32</v>
      </c>
      <c r="Q19" t="str">
        <f t="shared" si="7"/>
        <v>11</v>
      </c>
      <c r="R19" t="str">
        <f t="shared" si="8"/>
        <v>94</v>
      </c>
      <c r="S19" t="str">
        <f t="shared" si="9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10"/>
        <v>32</v>
      </c>
      <c r="AA19" t="str">
        <f t="shared" si="11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11</v>
      </c>
      <c r="D20" s="40" t="str">
        <f t="shared" si="1"/>
        <v>Opći prihodi i primici</v>
      </c>
      <c r="E20" s="45">
        <v>3225</v>
      </c>
      <c r="F20" s="40" t="str">
        <f t="shared" si="2"/>
        <v>Sitni inventar i auto gume</v>
      </c>
      <c r="G20" s="77" t="s">
        <v>665</v>
      </c>
      <c r="H20" s="40" t="str">
        <f t="shared" si="3"/>
        <v>PROGRAMSKO FINANCIRANJE JAVNIH VISOKIH UČILIŠTA</v>
      </c>
      <c r="I20" s="40" t="str">
        <f t="shared" si="4"/>
        <v>0942</v>
      </c>
      <c r="J20" s="76">
        <v>4623</v>
      </c>
      <c r="K20" s="76">
        <v>4623</v>
      </c>
      <c r="L20" s="76">
        <v>4623</v>
      </c>
      <c r="M20" s="44"/>
      <c r="N20" t="str">
        <f>IF(C20="","",'OPĆI DIO'!$C$1)</f>
        <v>1940 SVEUČILIŠTE U ZAGREBU - UČITELJSKI FAKULTET</v>
      </c>
      <c r="O20" t="str">
        <f t="shared" si="5"/>
        <v>322</v>
      </c>
      <c r="P20" t="str">
        <f t="shared" si="6"/>
        <v>32</v>
      </c>
      <c r="Q20" t="str">
        <f t="shared" si="7"/>
        <v>11</v>
      </c>
      <c r="R20" t="str">
        <f t="shared" si="8"/>
        <v>94</v>
      </c>
      <c r="S20" t="str">
        <f t="shared" si="9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10"/>
        <v>32</v>
      </c>
      <c r="AA20" t="str">
        <f t="shared" si="11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>08006</v>
      </c>
      <c r="B21" s="40" t="str">
        <f>IF(C21="","",VLOOKUP('OPĆI DIO'!$C$1,'OPĆI DIO'!$N$4:$W$137,9,FALSE))</f>
        <v>Sveučilišta i veleučilišta u Republici Hrvatskoj</v>
      </c>
      <c r="C21" s="45">
        <v>11</v>
      </c>
      <c r="D21" s="40" t="str">
        <f t="shared" si="1"/>
        <v>Opći prihodi i primici</v>
      </c>
      <c r="E21" s="45">
        <v>3231</v>
      </c>
      <c r="F21" s="40" t="str">
        <f t="shared" si="2"/>
        <v>Usluge telefona, pošte i prijevoza</v>
      </c>
      <c r="G21" s="77" t="s">
        <v>665</v>
      </c>
      <c r="H21" s="40" t="str">
        <f t="shared" si="3"/>
        <v>PROGRAMSKO FINANCIRANJE JAVNIH VISOKIH UČILIŠTA</v>
      </c>
      <c r="I21" s="40" t="str">
        <f t="shared" si="4"/>
        <v>0942</v>
      </c>
      <c r="J21" s="76">
        <v>32419</v>
      </c>
      <c r="K21" s="76">
        <v>32419</v>
      </c>
      <c r="L21" s="76">
        <v>32419</v>
      </c>
      <c r="M21" s="44"/>
      <c r="N21" t="str">
        <f>IF(C21="","",'OPĆI DIO'!$C$1)</f>
        <v>1940 SVEUČILIŠTE U ZAGREBU - UČITELJSKI FAKULTET</v>
      </c>
      <c r="O21" t="str">
        <f t="shared" si="5"/>
        <v>323</v>
      </c>
      <c r="P21" t="str">
        <f t="shared" si="6"/>
        <v>32</v>
      </c>
      <c r="Q21" t="str">
        <f t="shared" si="7"/>
        <v>11</v>
      </c>
      <c r="R21" t="str">
        <f t="shared" si="8"/>
        <v>94</v>
      </c>
      <c r="S21" t="str">
        <f t="shared" si="9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10"/>
        <v>32</v>
      </c>
      <c r="AA21" t="str">
        <f t="shared" si="11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11</v>
      </c>
      <c r="D22" s="40" t="str">
        <f t="shared" si="1"/>
        <v>Opći prihodi i primici</v>
      </c>
      <c r="E22" s="45">
        <v>3232</v>
      </c>
      <c r="F22" s="40" t="str">
        <f t="shared" si="2"/>
        <v>Usluge tekućeg i investicijskog održavanja</v>
      </c>
      <c r="G22" s="77" t="s">
        <v>665</v>
      </c>
      <c r="H22" s="40" t="str">
        <f t="shared" si="3"/>
        <v>PROGRAMSKO FINANCIRANJE JAVNIH VISOKIH UČILIŠTA</v>
      </c>
      <c r="I22" s="40" t="str">
        <f t="shared" si="4"/>
        <v>0942</v>
      </c>
      <c r="J22" s="76">
        <v>100284</v>
      </c>
      <c r="K22" s="76">
        <v>100284</v>
      </c>
      <c r="L22" s="76">
        <v>100284</v>
      </c>
      <c r="M22" s="44"/>
      <c r="N22" t="str">
        <f>IF(C22="","",'OPĆI DIO'!$C$1)</f>
        <v>1940 SVEUČILIŠTE U ZAGREBU - UČITELJSKI FAKULTET</v>
      </c>
      <c r="O22" t="str">
        <f t="shared" si="5"/>
        <v>323</v>
      </c>
      <c r="P22" t="str">
        <f t="shared" si="6"/>
        <v>32</v>
      </c>
      <c r="Q22" t="str">
        <f t="shared" si="7"/>
        <v>11</v>
      </c>
      <c r="R22" t="str">
        <f t="shared" si="8"/>
        <v>94</v>
      </c>
      <c r="S22" t="str">
        <f t="shared" si="9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10"/>
        <v>32</v>
      </c>
      <c r="AA22" t="str">
        <f t="shared" si="11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11</v>
      </c>
      <c r="D23" s="40" t="str">
        <f t="shared" si="1"/>
        <v>Opći prihodi i primici</v>
      </c>
      <c r="E23" s="45">
        <v>3233</v>
      </c>
      <c r="F23" s="40" t="str">
        <f t="shared" si="2"/>
        <v>Usluge promidžbe i informiranja</v>
      </c>
      <c r="G23" s="77" t="s">
        <v>665</v>
      </c>
      <c r="H23" s="40" t="str">
        <f t="shared" si="3"/>
        <v>PROGRAMSKO FINANCIRANJE JAVNIH VISOKIH UČILIŠTA</v>
      </c>
      <c r="I23" s="40" t="str">
        <f t="shared" si="4"/>
        <v>0942</v>
      </c>
      <c r="J23" s="76">
        <v>14510</v>
      </c>
      <c r="K23" s="76">
        <v>14510</v>
      </c>
      <c r="L23" s="76">
        <v>14510</v>
      </c>
      <c r="M23" s="44"/>
      <c r="N23" t="str">
        <f>IF(C23="","",'OPĆI DIO'!$C$1)</f>
        <v>1940 SVEUČILIŠTE U ZAGREBU - UČITELJSKI FAKULTET</v>
      </c>
      <c r="O23" t="str">
        <f t="shared" si="5"/>
        <v>323</v>
      </c>
      <c r="P23" t="str">
        <f t="shared" si="6"/>
        <v>32</v>
      </c>
      <c r="Q23" t="str">
        <f t="shared" si="7"/>
        <v>11</v>
      </c>
      <c r="R23" t="str">
        <f t="shared" si="8"/>
        <v>94</v>
      </c>
      <c r="S23" t="str">
        <f t="shared" si="9"/>
        <v>3</v>
      </c>
      <c r="T23">
        <v>71</v>
      </c>
      <c r="U23" t="s">
        <v>172</v>
      </c>
      <c r="W23">
        <v>3232</v>
      </c>
      <c r="X23" t="s">
        <v>88</v>
      </c>
      <c r="Z23" s="189" t="str">
        <f t="shared" si="10"/>
        <v>32</v>
      </c>
      <c r="AA23" t="str">
        <f t="shared" si="11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11</v>
      </c>
      <c r="D24" s="40" t="str">
        <f t="shared" si="1"/>
        <v>Opći prihodi i primici</v>
      </c>
      <c r="E24" s="45">
        <v>3234</v>
      </c>
      <c r="F24" s="40" t="str">
        <f t="shared" si="2"/>
        <v>Komunalne usluge</v>
      </c>
      <c r="G24" s="77" t="s">
        <v>665</v>
      </c>
      <c r="H24" s="40" t="str">
        <f t="shared" si="3"/>
        <v>PROGRAMSKO FINANCIRANJE JAVNIH VISOKIH UČILIŠTA</v>
      </c>
      <c r="I24" s="40" t="str">
        <f t="shared" si="4"/>
        <v>0942</v>
      </c>
      <c r="J24" s="76">
        <v>23279</v>
      </c>
      <c r="K24" s="76">
        <v>23279</v>
      </c>
      <c r="L24" s="76">
        <v>23279</v>
      </c>
      <c r="M24" s="44"/>
      <c r="N24" t="str">
        <f>IF(C24="","",'OPĆI DIO'!$C$1)</f>
        <v>1940 SVEUČILIŠTE U ZAGREBU - UČITELJSKI FAKULTET</v>
      </c>
      <c r="O24" t="str">
        <f t="shared" si="5"/>
        <v>323</v>
      </c>
      <c r="P24" t="str">
        <f t="shared" si="6"/>
        <v>32</v>
      </c>
      <c r="Q24" t="str">
        <f t="shared" si="7"/>
        <v>11</v>
      </c>
      <c r="R24" t="str">
        <f t="shared" si="8"/>
        <v>94</v>
      </c>
      <c r="S24" t="str">
        <f t="shared" si="9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10"/>
        <v>32</v>
      </c>
      <c r="AA24" t="str">
        <f t="shared" si="11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11</v>
      </c>
      <c r="D25" s="40" t="str">
        <f t="shared" si="1"/>
        <v>Opći prihodi i primici</v>
      </c>
      <c r="E25" s="45">
        <v>3235</v>
      </c>
      <c r="F25" s="40" t="str">
        <f t="shared" si="2"/>
        <v>Zakupnine i najamnine</v>
      </c>
      <c r="G25" s="77" t="s">
        <v>665</v>
      </c>
      <c r="H25" s="40" t="str">
        <f t="shared" si="3"/>
        <v>PROGRAMSKO FINANCIRANJE JAVNIH VISOKIH UČILIŠTA</v>
      </c>
      <c r="I25" s="40" t="str">
        <f t="shared" si="4"/>
        <v>0942</v>
      </c>
      <c r="J25" s="76">
        <v>22600</v>
      </c>
      <c r="K25" s="76">
        <v>22600</v>
      </c>
      <c r="L25" s="76">
        <v>22600</v>
      </c>
      <c r="M25" s="44"/>
      <c r="N25" t="str">
        <f>IF(C25="","",'OPĆI DIO'!$C$1)</f>
        <v>1940 SVEUČILIŠTE U ZAGREBU - UČITELJSKI FAKULTET</v>
      </c>
      <c r="O25" t="str">
        <f t="shared" si="5"/>
        <v>323</v>
      </c>
      <c r="P25" t="str">
        <f t="shared" si="6"/>
        <v>32</v>
      </c>
      <c r="Q25" t="str">
        <f t="shared" si="7"/>
        <v>11</v>
      </c>
      <c r="R25" t="str">
        <f t="shared" si="8"/>
        <v>94</v>
      </c>
      <c r="S25" t="str">
        <f t="shared" si="9"/>
        <v>3</v>
      </c>
      <c r="W25">
        <v>3234</v>
      </c>
      <c r="X25" t="s">
        <v>89</v>
      </c>
      <c r="Z25" s="189" t="str">
        <f t="shared" si="10"/>
        <v>32</v>
      </c>
      <c r="AA25" t="str">
        <f t="shared" si="11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11</v>
      </c>
      <c r="D26" s="40" t="str">
        <f t="shared" si="1"/>
        <v>Opći prihodi i primici</v>
      </c>
      <c r="E26" s="45">
        <v>3237</v>
      </c>
      <c r="F26" s="40" t="str">
        <f t="shared" si="2"/>
        <v>Intelektualne i osobne usluge</v>
      </c>
      <c r="G26" s="77" t="s">
        <v>665</v>
      </c>
      <c r="H26" s="40" t="str">
        <f t="shared" si="3"/>
        <v>PROGRAMSKO FINANCIRANJE JAVNIH VISOKIH UČILIŠTA</v>
      </c>
      <c r="I26" s="40" t="str">
        <f t="shared" si="4"/>
        <v>0942</v>
      </c>
      <c r="J26" s="76">
        <v>112723</v>
      </c>
      <c r="K26" s="76">
        <v>112723</v>
      </c>
      <c r="L26" s="76">
        <v>112723</v>
      </c>
      <c r="M26" s="44"/>
      <c r="N26" t="str">
        <f>IF(C26="","",'OPĆI DIO'!$C$1)</f>
        <v>1940 SVEUČILIŠTE U ZAGREBU - UČITELJSKI FAKULTET</v>
      </c>
      <c r="O26" t="str">
        <f t="shared" si="5"/>
        <v>323</v>
      </c>
      <c r="P26" t="str">
        <f t="shared" si="6"/>
        <v>32</v>
      </c>
      <c r="Q26" t="str">
        <f t="shared" si="7"/>
        <v>11</v>
      </c>
      <c r="R26" t="str">
        <f t="shared" si="8"/>
        <v>94</v>
      </c>
      <c r="S26" t="str">
        <f t="shared" si="9"/>
        <v>3</v>
      </c>
      <c r="W26">
        <v>3235</v>
      </c>
      <c r="X26" t="s">
        <v>109</v>
      </c>
      <c r="Z26" s="189" t="str">
        <f t="shared" si="10"/>
        <v>32</v>
      </c>
      <c r="AA26" t="str">
        <f t="shared" si="11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11</v>
      </c>
      <c r="D27" s="40" t="str">
        <f t="shared" si="1"/>
        <v>Opći prihodi i primici</v>
      </c>
      <c r="E27" s="45">
        <v>3238</v>
      </c>
      <c r="F27" s="40" t="str">
        <f t="shared" si="2"/>
        <v>Računalne usluge</v>
      </c>
      <c r="G27" s="77" t="s">
        <v>665</v>
      </c>
      <c r="H27" s="40" t="str">
        <f t="shared" si="3"/>
        <v>PROGRAMSKO FINANCIRANJE JAVNIH VISOKIH UČILIŠTA</v>
      </c>
      <c r="I27" s="40" t="str">
        <f t="shared" si="4"/>
        <v>0942</v>
      </c>
      <c r="J27" s="76">
        <v>19518</v>
      </c>
      <c r="K27" s="76">
        <v>19518</v>
      </c>
      <c r="L27" s="76">
        <v>19518</v>
      </c>
      <c r="M27" s="44"/>
      <c r="N27" t="str">
        <f>IF(C27="","",'OPĆI DIO'!$C$1)</f>
        <v>1940 SVEUČILIŠTE U ZAGREBU - UČITELJSKI FAKULTET</v>
      </c>
      <c r="O27" t="str">
        <f t="shared" si="5"/>
        <v>323</v>
      </c>
      <c r="P27" t="str">
        <f t="shared" si="6"/>
        <v>32</v>
      </c>
      <c r="Q27" t="str">
        <f t="shared" si="7"/>
        <v>11</v>
      </c>
      <c r="R27" t="str">
        <f t="shared" si="8"/>
        <v>94</v>
      </c>
      <c r="S27" t="str">
        <f t="shared" si="9"/>
        <v>3</v>
      </c>
      <c r="W27">
        <v>3236</v>
      </c>
      <c r="X27" t="s">
        <v>52</v>
      </c>
      <c r="Z27" s="189" t="str">
        <f t="shared" si="10"/>
        <v>32</v>
      </c>
      <c r="AA27" t="str">
        <f t="shared" si="11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11</v>
      </c>
      <c r="D28" s="40" t="str">
        <f t="shared" si="1"/>
        <v>Opći prihodi i primici</v>
      </c>
      <c r="E28" s="45">
        <v>3239</v>
      </c>
      <c r="F28" s="40" t="str">
        <f t="shared" si="2"/>
        <v>Ostale usluge</v>
      </c>
      <c r="G28" s="77" t="s">
        <v>665</v>
      </c>
      <c r="H28" s="40" t="str">
        <f t="shared" si="3"/>
        <v>PROGRAMSKO FINANCIRANJE JAVNIH VISOKIH UČILIŠTA</v>
      </c>
      <c r="I28" s="40" t="str">
        <f t="shared" si="4"/>
        <v>0942</v>
      </c>
      <c r="J28" s="76">
        <v>43309</v>
      </c>
      <c r="K28" s="76">
        <v>43309</v>
      </c>
      <c r="L28" s="76">
        <v>43309</v>
      </c>
      <c r="M28" s="44"/>
      <c r="N28" t="str">
        <f>IF(C28="","",'OPĆI DIO'!$C$1)</f>
        <v>1940 SVEUČILIŠTE U ZAGREBU - UČITELJSKI FAKULTET</v>
      </c>
      <c r="O28" t="str">
        <f t="shared" si="5"/>
        <v>323</v>
      </c>
      <c r="P28" t="str">
        <f t="shared" si="6"/>
        <v>32</v>
      </c>
      <c r="Q28" t="str">
        <f t="shared" si="7"/>
        <v>11</v>
      </c>
      <c r="R28" t="str">
        <f t="shared" si="8"/>
        <v>94</v>
      </c>
      <c r="S28" t="str">
        <f t="shared" si="9"/>
        <v>3</v>
      </c>
      <c r="W28">
        <v>3237</v>
      </c>
      <c r="X28" t="s">
        <v>65</v>
      </c>
      <c r="Z28" s="189" t="str">
        <f t="shared" si="10"/>
        <v>32</v>
      </c>
      <c r="AA28" t="str">
        <f t="shared" si="11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11</v>
      </c>
      <c r="D29" s="40" t="str">
        <f t="shared" si="1"/>
        <v>Opći prihodi i primici</v>
      </c>
      <c r="E29" s="45">
        <v>3241</v>
      </c>
      <c r="F29" s="40" t="str">
        <f t="shared" si="2"/>
        <v>Naknade troškova osobama izvan radnog odnosa</v>
      </c>
      <c r="G29" s="77" t="s">
        <v>665</v>
      </c>
      <c r="H29" s="40" t="str">
        <f t="shared" si="3"/>
        <v>PROGRAMSKO FINANCIRANJE JAVNIH VISOKIH UČILIŠTA</v>
      </c>
      <c r="I29" s="40" t="str">
        <f t="shared" si="4"/>
        <v>0942</v>
      </c>
      <c r="J29" s="76">
        <v>20545</v>
      </c>
      <c r="K29" s="76">
        <v>20545</v>
      </c>
      <c r="L29" s="76">
        <v>20545</v>
      </c>
      <c r="M29" s="44"/>
      <c r="N29" t="str">
        <f>IF(C29="","",'OPĆI DIO'!$C$1)</f>
        <v>1940 SVEUČILIŠTE U ZAGREBU - UČITELJSKI FAKULTET</v>
      </c>
      <c r="O29" t="str">
        <f t="shared" si="5"/>
        <v>324</v>
      </c>
      <c r="P29" t="str">
        <f t="shared" si="6"/>
        <v>32</v>
      </c>
      <c r="Q29" t="str">
        <f t="shared" si="7"/>
        <v>11</v>
      </c>
      <c r="R29" t="str">
        <f t="shared" si="8"/>
        <v>94</v>
      </c>
      <c r="S29" t="str">
        <f t="shared" si="9"/>
        <v>3</v>
      </c>
      <c r="W29">
        <v>3238</v>
      </c>
      <c r="X29" t="s">
        <v>102</v>
      </c>
      <c r="Z29" s="189" t="str">
        <f t="shared" si="10"/>
        <v>32</v>
      </c>
      <c r="AA29" t="str">
        <f t="shared" si="11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11</v>
      </c>
      <c r="D30" s="40" t="str">
        <f t="shared" si="1"/>
        <v>Opći prihodi i primici</v>
      </c>
      <c r="E30" s="45">
        <v>3292</v>
      </c>
      <c r="F30" s="40" t="str">
        <f t="shared" si="2"/>
        <v>Premije osiguranja</v>
      </c>
      <c r="G30" s="77" t="s">
        <v>665</v>
      </c>
      <c r="H30" s="40" t="str">
        <f t="shared" si="3"/>
        <v>PROGRAMSKO FINANCIRANJE JAVNIH VISOKIH UČILIŠTA</v>
      </c>
      <c r="I30" s="40" t="str">
        <f t="shared" si="4"/>
        <v>0942</v>
      </c>
      <c r="J30" s="76">
        <v>8013</v>
      </c>
      <c r="K30" s="76">
        <v>8013</v>
      </c>
      <c r="L30" s="76">
        <v>8013</v>
      </c>
      <c r="M30" s="44"/>
      <c r="N30" t="str">
        <f>IF(C30="","",'OPĆI DIO'!$C$1)</f>
        <v>1940 SVEUČILIŠTE U ZAGREBU - UČITELJSKI FAKULTET</v>
      </c>
      <c r="O30" t="str">
        <f t="shared" si="5"/>
        <v>329</v>
      </c>
      <c r="P30" t="str">
        <f t="shared" si="6"/>
        <v>32</v>
      </c>
      <c r="Q30" t="str">
        <f t="shared" si="7"/>
        <v>11</v>
      </c>
      <c r="R30" t="str">
        <f t="shared" si="8"/>
        <v>94</v>
      </c>
      <c r="S30" t="str">
        <f t="shared" si="9"/>
        <v>3</v>
      </c>
      <c r="W30">
        <v>3239</v>
      </c>
      <c r="X30" t="s">
        <v>82</v>
      </c>
      <c r="Z30" s="189" t="str">
        <f t="shared" si="10"/>
        <v>32</v>
      </c>
      <c r="AA30" t="str">
        <f t="shared" si="11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11</v>
      </c>
      <c r="D31" s="40" t="str">
        <f t="shared" si="1"/>
        <v>Opći prihodi i primici</v>
      </c>
      <c r="E31" s="45">
        <v>3293</v>
      </c>
      <c r="F31" s="40" t="str">
        <f t="shared" si="2"/>
        <v>Reprezentacija</v>
      </c>
      <c r="G31" s="77" t="s">
        <v>665</v>
      </c>
      <c r="H31" s="40" t="str">
        <f t="shared" si="3"/>
        <v>PROGRAMSKO FINANCIRANJE JAVNIH VISOKIH UČILIŠTA</v>
      </c>
      <c r="I31" s="40" t="str">
        <f t="shared" si="4"/>
        <v>0942</v>
      </c>
      <c r="J31" s="76">
        <v>32103</v>
      </c>
      <c r="K31" s="76">
        <v>32102</v>
      </c>
      <c r="L31" s="76">
        <v>32102</v>
      </c>
      <c r="M31" s="44"/>
      <c r="N31" t="str">
        <f>IF(C31="","",'OPĆI DIO'!$C$1)</f>
        <v>1940 SVEUČILIŠTE U ZAGREBU - UČITELJSKI FAKULTET</v>
      </c>
      <c r="O31" t="str">
        <f t="shared" si="5"/>
        <v>329</v>
      </c>
      <c r="P31" t="str">
        <f t="shared" si="6"/>
        <v>32</v>
      </c>
      <c r="Q31" t="str">
        <f t="shared" si="7"/>
        <v>11</v>
      </c>
      <c r="R31" t="str">
        <f t="shared" si="8"/>
        <v>94</v>
      </c>
      <c r="S31" t="str">
        <f t="shared" si="9"/>
        <v>3</v>
      </c>
      <c r="W31">
        <v>3241</v>
      </c>
      <c r="X31" t="s">
        <v>79</v>
      </c>
      <c r="Z31" s="189" t="str">
        <f t="shared" si="10"/>
        <v>32</v>
      </c>
      <c r="AA31" t="str">
        <f t="shared" si="11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11</v>
      </c>
      <c r="D32" s="40" t="str">
        <f t="shared" si="1"/>
        <v>Opći prihodi i primici</v>
      </c>
      <c r="E32" s="45">
        <v>3294</v>
      </c>
      <c r="F32" s="40" t="str">
        <f t="shared" si="2"/>
        <v>Članarine i norme</v>
      </c>
      <c r="G32" s="77" t="s">
        <v>665</v>
      </c>
      <c r="H32" s="40" t="str">
        <f t="shared" si="3"/>
        <v>PROGRAMSKO FINANCIRANJE JAVNIH VISOKIH UČILIŠTA</v>
      </c>
      <c r="I32" s="40" t="str">
        <f t="shared" si="4"/>
        <v>0942</v>
      </c>
      <c r="J32" s="76">
        <v>534</v>
      </c>
      <c r="K32" s="76">
        <v>535</v>
      </c>
      <c r="L32" s="76">
        <v>535</v>
      </c>
      <c r="M32" s="44"/>
      <c r="N32" t="str">
        <f>IF(C32="","",'OPĆI DIO'!$C$1)</f>
        <v>1940 SVEUČILIŠTE U ZAGREBU - UČITELJSKI FAKULTET</v>
      </c>
      <c r="O32" t="str">
        <f t="shared" si="5"/>
        <v>329</v>
      </c>
      <c r="P32" t="str">
        <f t="shared" si="6"/>
        <v>32</v>
      </c>
      <c r="Q32" t="str">
        <f t="shared" si="7"/>
        <v>11</v>
      </c>
      <c r="R32" t="str">
        <f t="shared" si="8"/>
        <v>94</v>
      </c>
      <c r="S32" t="str">
        <f t="shared" si="9"/>
        <v>3</v>
      </c>
      <c r="W32">
        <v>3291</v>
      </c>
      <c r="X32" t="s">
        <v>80</v>
      </c>
      <c r="Z32" s="189" t="str">
        <f t="shared" si="10"/>
        <v>32</v>
      </c>
      <c r="AA32" t="str">
        <f t="shared" si="11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11</v>
      </c>
      <c r="D33" s="40" t="str">
        <f t="shared" si="1"/>
        <v>Opći prihodi i primici</v>
      </c>
      <c r="E33" s="45">
        <v>3299</v>
      </c>
      <c r="F33" s="40" t="str">
        <f t="shared" si="2"/>
        <v>Ostali nespomenuti rashodi poslovanja</v>
      </c>
      <c r="G33" s="77" t="s">
        <v>665</v>
      </c>
      <c r="H33" s="40" t="str">
        <f t="shared" si="3"/>
        <v>PROGRAMSKO FINANCIRANJE JAVNIH VISOKIH UČILIŠTA</v>
      </c>
      <c r="I33" s="40" t="str">
        <f t="shared" si="4"/>
        <v>0942</v>
      </c>
      <c r="J33" s="76">
        <v>30542</v>
      </c>
      <c r="K33" s="76">
        <v>30542</v>
      </c>
      <c r="L33" s="76">
        <v>30542</v>
      </c>
      <c r="M33" s="44"/>
      <c r="N33" t="str">
        <f>IF(C33="","",'OPĆI DIO'!$C$1)</f>
        <v>1940 SVEUČILIŠTE U ZAGREBU - UČITELJSKI FAKULTET</v>
      </c>
      <c r="O33" t="str">
        <f t="shared" si="5"/>
        <v>329</v>
      </c>
      <c r="P33" t="str">
        <f t="shared" si="6"/>
        <v>32</v>
      </c>
      <c r="Q33" t="str">
        <f t="shared" si="7"/>
        <v>11</v>
      </c>
      <c r="R33" t="str">
        <f t="shared" si="8"/>
        <v>94</v>
      </c>
      <c r="S33" t="str">
        <f t="shared" si="9"/>
        <v>3</v>
      </c>
      <c r="W33">
        <v>3292</v>
      </c>
      <c r="X33" t="s">
        <v>73</v>
      </c>
      <c r="Z33" s="189" t="str">
        <f t="shared" si="10"/>
        <v>32</v>
      </c>
      <c r="AA33" t="str">
        <f t="shared" si="11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45">
        <v>11</v>
      </c>
      <c r="D34" s="40" t="str">
        <f t="shared" si="1"/>
        <v>Opći prihodi i primici</v>
      </c>
      <c r="E34" s="45">
        <v>3431</v>
      </c>
      <c r="F34" s="40" t="str">
        <f t="shared" si="2"/>
        <v>Bankarske usluge i usluge platnog prometa</v>
      </c>
      <c r="G34" s="77" t="s">
        <v>665</v>
      </c>
      <c r="H34" s="40" t="str">
        <f t="shared" si="3"/>
        <v>PROGRAMSKO FINANCIRANJE JAVNIH VISOKIH UČILIŠTA</v>
      </c>
      <c r="I34" s="40" t="str">
        <f t="shared" si="4"/>
        <v>0942</v>
      </c>
      <c r="J34" s="76">
        <v>3154</v>
      </c>
      <c r="K34" s="76">
        <v>3154</v>
      </c>
      <c r="L34" s="76">
        <v>3154</v>
      </c>
      <c r="M34" s="44"/>
      <c r="N34" t="str">
        <f>IF(C34="","",'OPĆI DIO'!$C$1)</f>
        <v>1940 SVEUČILIŠTE U ZAGREBU - UČITELJSKI FAKULTET</v>
      </c>
      <c r="O34" t="str">
        <f t="shared" si="5"/>
        <v>343</v>
      </c>
      <c r="P34" t="str">
        <f t="shared" si="6"/>
        <v>34</v>
      </c>
      <c r="Q34" t="str">
        <f t="shared" si="7"/>
        <v>11</v>
      </c>
      <c r="R34" t="str">
        <f t="shared" si="8"/>
        <v>94</v>
      </c>
      <c r="S34" t="str">
        <f t="shared" si="9"/>
        <v>3</v>
      </c>
      <c r="W34">
        <v>3293</v>
      </c>
      <c r="X34" t="s">
        <v>83</v>
      </c>
      <c r="Z34" s="189" t="str">
        <f t="shared" si="10"/>
        <v>32</v>
      </c>
      <c r="AA34" t="str">
        <f t="shared" si="11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45">
        <v>11</v>
      </c>
      <c r="D35" s="40" t="str">
        <f t="shared" si="1"/>
        <v>Opći prihodi i primici</v>
      </c>
      <c r="E35" s="45">
        <v>3432</v>
      </c>
      <c r="F35" s="40" t="str">
        <f t="shared" si="2"/>
        <v>Negativne tečajne razlike i razlike zbog primjene valutne kl</v>
      </c>
      <c r="G35" s="77" t="s">
        <v>665</v>
      </c>
      <c r="H35" s="40" t="str">
        <f t="shared" si="3"/>
        <v>PROGRAMSKO FINANCIRANJE JAVNIH VISOKIH UČILIŠTA</v>
      </c>
      <c r="I35" s="40" t="str">
        <f t="shared" si="4"/>
        <v>0942</v>
      </c>
      <c r="J35" s="76">
        <v>522</v>
      </c>
      <c r="K35" s="76">
        <v>522</v>
      </c>
      <c r="L35" s="76">
        <v>522</v>
      </c>
      <c r="M35" s="44"/>
      <c r="N35" t="str">
        <f>IF(C35="","",'OPĆI DIO'!$C$1)</f>
        <v>1940 SVEUČILIŠTE U ZAGREBU - UČITELJSKI FAKULTET</v>
      </c>
      <c r="O35" t="str">
        <f t="shared" si="5"/>
        <v>343</v>
      </c>
      <c r="P35" t="str">
        <f t="shared" si="6"/>
        <v>34</v>
      </c>
      <c r="Q35" t="str">
        <f t="shared" si="7"/>
        <v>11</v>
      </c>
      <c r="R35" t="str">
        <f t="shared" si="8"/>
        <v>94</v>
      </c>
      <c r="S35" t="str">
        <f t="shared" si="9"/>
        <v>3</v>
      </c>
      <c r="W35">
        <v>3293</v>
      </c>
      <c r="X35" t="s">
        <v>130</v>
      </c>
      <c r="Z35" s="189" t="str">
        <f t="shared" si="10"/>
        <v>32</v>
      </c>
      <c r="AA35" t="str">
        <f t="shared" si="11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11</v>
      </c>
      <c r="D36" s="40" t="str">
        <f t="shared" si="1"/>
        <v>Opći prihodi i primici</v>
      </c>
      <c r="E36" s="45">
        <v>3433</v>
      </c>
      <c r="F36" s="40" t="str">
        <f t="shared" si="2"/>
        <v>Zatezne kamate</v>
      </c>
      <c r="G36" s="77" t="s">
        <v>665</v>
      </c>
      <c r="H36" s="40" t="str">
        <f t="shared" si="3"/>
        <v>PROGRAMSKO FINANCIRANJE JAVNIH VISOKIH UČILIŠTA</v>
      </c>
      <c r="I36" s="40" t="str">
        <f t="shared" si="4"/>
        <v>0942</v>
      </c>
      <c r="J36" s="76">
        <v>744</v>
      </c>
      <c r="K36" s="76">
        <v>744</v>
      </c>
      <c r="L36" s="76">
        <v>744</v>
      </c>
      <c r="M36" s="44"/>
      <c r="N36" t="str">
        <f>IF(C36="","",'OPĆI DIO'!$C$1)</f>
        <v>1940 SVEUČILIŠTE U ZAGREBU - UČITELJSKI FAKULTET</v>
      </c>
      <c r="O36" t="str">
        <f t="shared" si="5"/>
        <v>343</v>
      </c>
      <c r="P36" t="str">
        <f t="shared" si="6"/>
        <v>34</v>
      </c>
      <c r="Q36" t="str">
        <f t="shared" si="7"/>
        <v>11</v>
      </c>
      <c r="R36" t="str">
        <f t="shared" si="8"/>
        <v>94</v>
      </c>
      <c r="S36" t="str">
        <f t="shared" si="9"/>
        <v>3</v>
      </c>
      <c r="W36">
        <v>3294</v>
      </c>
      <c r="X36" t="s">
        <v>84</v>
      </c>
      <c r="Z36" s="189" t="str">
        <f t="shared" si="10"/>
        <v>32</v>
      </c>
      <c r="AA36" t="str">
        <f t="shared" si="11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11</v>
      </c>
      <c r="D37" s="40" t="str">
        <f t="shared" si="1"/>
        <v>Opći prihodi i primici</v>
      </c>
      <c r="E37" s="45">
        <v>3721</v>
      </c>
      <c r="F37" s="40" t="str">
        <f t="shared" si="2"/>
        <v>Naknade građanima i kućanstvima u novcu</v>
      </c>
      <c r="G37" s="77" t="s">
        <v>665</v>
      </c>
      <c r="H37" s="40" t="str">
        <f t="shared" si="3"/>
        <v>PROGRAMSKO FINANCIRANJE JAVNIH VISOKIH UČILIŠTA</v>
      </c>
      <c r="I37" s="40" t="str">
        <f t="shared" si="4"/>
        <v>0942</v>
      </c>
      <c r="J37" s="76">
        <v>13354</v>
      </c>
      <c r="K37" s="76">
        <v>13355</v>
      </c>
      <c r="L37" s="76">
        <v>13355</v>
      </c>
      <c r="M37" s="44"/>
      <c r="N37" t="str">
        <f>IF(C37="","",'OPĆI DIO'!$C$1)</f>
        <v>1940 SVEUČILIŠTE U ZAGREBU - UČITELJSKI FAKULTET</v>
      </c>
      <c r="O37" t="str">
        <f t="shared" si="5"/>
        <v>372</v>
      </c>
      <c r="P37" t="str">
        <f t="shared" si="6"/>
        <v>37</v>
      </c>
      <c r="Q37" t="str">
        <f t="shared" si="7"/>
        <v>11</v>
      </c>
      <c r="R37" t="str">
        <f t="shared" si="8"/>
        <v>94</v>
      </c>
      <c r="S37" t="str">
        <f t="shared" si="9"/>
        <v>3</v>
      </c>
      <c r="W37">
        <v>3295</v>
      </c>
      <c r="X37" t="s">
        <v>53</v>
      </c>
      <c r="Z37" s="189" t="str">
        <f t="shared" si="10"/>
        <v>32</v>
      </c>
      <c r="AA37" t="str">
        <f t="shared" si="11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11</v>
      </c>
      <c r="D38" s="40" t="str">
        <f t="shared" si="1"/>
        <v>Opći prihodi i primici</v>
      </c>
      <c r="E38" s="45">
        <v>4221</v>
      </c>
      <c r="F38" s="40" t="str">
        <f t="shared" si="2"/>
        <v>Uredska oprema i namještaj</v>
      </c>
      <c r="G38" s="77" t="s">
        <v>665</v>
      </c>
      <c r="H38" s="40" t="str">
        <f t="shared" si="3"/>
        <v>PROGRAMSKO FINANCIRANJE JAVNIH VISOKIH UČILIŠTA</v>
      </c>
      <c r="I38" s="40" t="str">
        <f t="shared" si="4"/>
        <v>0942</v>
      </c>
      <c r="J38" s="76">
        <v>17121</v>
      </c>
      <c r="K38" s="76">
        <v>17121</v>
      </c>
      <c r="L38" s="76">
        <v>17121</v>
      </c>
      <c r="M38" s="44"/>
      <c r="N38" t="str">
        <f>IF(C38="","",'OPĆI DIO'!$C$1)</f>
        <v>1940 SVEUČILIŠTE U ZAGREBU - UČITELJSKI FAKULTET</v>
      </c>
      <c r="O38" t="str">
        <f t="shared" si="5"/>
        <v>422</v>
      </c>
      <c r="P38" t="str">
        <f t="shared" si="6"/>
        <v>42</v>
      </c>
      <c r="Q38" t="str">
        <f t="shared" si="7"/>
        <v>11</v>
      </c>
      <c r="R38" t="str">
        <f t="shared" si="8"/>
        <v>94</v>
      </c>
      <c r="S38" t="str">
        <f t="shared" si="9"/>
        <v>4</v>
      </c>
      <c r="W38">
        <v>3296</v>
      </c>
      <c r="X38" t="s">
        <v>147</v>
      </c>
      <c r="Z38" s="189" t="str">
        <f t="shared" si="10"/>
        <v>32</v>
      </c>
      <c r="AA38" t="str">
        <f t="shared" si="11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45">
        <v>11</v>
      </c>
      <c r="D39" s="40" t="str">
        <f t="shared" si="1"/>
        <v>Opći prihodi i primici</v>
      </c>
      <c r="E39" s="45">
        <v>4222</v>
      </c>
      <c r="F39" s="40" t="str">
        <f t="shared" si="2"/>
        <v>Komunikacijska oprema</v>
      </c>
      <c r="G39" s="77" t="s">
        <v>665</v>
      </c>
      <c r="H39" s="40" t="str">
        <f t="shared" si="3"/>
        <v>PROGRAMSKO FINANCIRANJE JAVNIH VISOKIH UČILIŠTA</v>
      </c>
      <c r="I39" s="40" t="str">
        <f t="shared" si="4"/>
        <v>0942</v>
      </c>
      <c r="J39" s="76">
        <v>5306</v>
      </c>
      <c r="K39" s="76">
        <v>5306</v>
      </c>
      <c r="L39" s="76">
        <v>5306</v>
      </c>
      <c r="M39" s="44"/>
      <c r="N39" t="str">
        <f>IF(C39="","",'OPĆI DIO'!$C$1)</f>
        <v>1940 SVEUČILIŠTE U ZAGREBU - UČITELJSKI FAKULTET</v>
      </c>
      <c r="O39" t="str">
        <f t="shared" si="5"/>
        <v>422</v>
      </c>
      <c r="P39" t="str">
        <f t="shared" si="6"/>
        <v>42</v>
      </c>
      <c r="Q39" t="str">
        <f t="shared" si="7"/>
        <v>11</v>
      </c>
      <c r="R39" t="str">
        <f t="shared" si="8"/>
        <v>94</v>
      </c>
      <c r="S39" t="str">
        <f t="shared" si="9"/>
        <v>4</v>
      </c>
      <c r="W39">
        <v>3299</v>
      </c>
      <c r="X39" t="s">
        <v>56</v>
      </c>
      <c r="Z39" s="189" t="str">
        <f t="shared" si="10"/>
        <v>32</v>
      </c>
      <c r="AA39" t="str">
        <f t="shared" si="11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11</v>
      </c>
      <c r="D40" s="40" t="str">
        <f t="shared" si="1"/>
        <v>Opći prihodi i primici</v>
      </c>
      <c r="E40" s="45">
        <v>3111</v>
      </c>
      <c r="F40" s="40" t="str">
        <f t="shared" si="2"/>
        <v>Plaće za redovan rad</v>
      </c>
      <c r="G40" s="77" t="s">
        <v>1432</v>
      </c>
      <c r="H40" s="40" t="str">
        <f t="shared" si="3"/>
        <v>PRAVOMOĆNE SUDSKE PRESUDE</v>
      </c>
      <c r="I40" s="40" t="str">
        <f t="shared" si="4"/>
        <v>0942</v>
      </c>
      <c r="J40" s="76">
        <v>83802</v>
      </c>
      <c r="K40" s="76">
        <v>0</v>
      </c>
      <c r="L40" s="76">
        <v>0</v>
      </c>
      <c r="M40" s="44"/>
      <c r="N40" t="str">
        <f>IF(C40="","",'OPĆI DIO'!$C$1)</f>
        <v>1940 SVEUČILIŠTE U ZAGREBU - UČITELJSKI FAKULTET</v>
      </c>
      <c r="O40" t="str">
        <f t="shared" si="5"/>
        <v>311</v>
      </c>
      <c r="P40" t="str">
        <f t="shared" si="6"/>
        <v>31</v>
      </c>
      <c r="Q40" t="str">
        <f t="shared" si="7"/>
        <v>11</v>
      </c>
      <c r="R40" t="str">
        <f t="shared" si="8"/>
        <v>94</v>
      </c>
      <c r="S40" t="str">
        <f t="shared" si="9"/>
        <v>3</v>
      </c>
      <c r="W40">
        <v>3411</v>
      </c>
      <c r="X40" t="s">
        <v>185</v>
      </c>
      <c r="Z40" s="189" t="str">
        <f t="shared" si="10"/>
        <v>34</v>
      </c>
      <c r="AA40" t="str">
        <f t="shared" si="11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31</v>
      </c>
      <c r="D41" s="40" t="str">
        <f t="shared" si="1"/>
        <v>Vlastiti prihodi</v>
      </c>
      <c r="E41" s="45">
        <v>3111</v>
      </c>
      <c r="F41" s="40" t="str">
        <f t="shared" si="2"/>
        <v>Plaće za redovan rad</v>
      </c>
      <c r="G41" s="77" t="s">
        <v>144</v>
      </c>
      <c r="H41" s="40" t="str">
        <f t="shared" si="3"/>
        <v>REDOVNA DJELATNOST SVEUČILIŠTA U ZAGREBU (IZ EVIDENCIJSKIH PRIHODA)</v>
      </c>
      <c r="I41" s="40" t="str">
        <f t="shared" si="4"/>
        <v>0942</v>
      </c>
      <c r="J41" s="76">
        <v>51098</v>
      </c>
      <c r="K41" s="76">
        <v>52682</v>
      </c>
      <c r="L41" s="76">
        <v>54315</v>
      </c>
      <c r="M41" s="44"/>
      <c r="N41" t="str">
        <f>IF(C41="","",'OPĆI DIO'!$C$1)</f>
        <v>1940 SVEUČILIŠTE U ZAGREBU - UČITELJSKI FAKULTET</v>
      </c>
      <c r="O41" t="str">
        <f t="shared" si="5"/>
        <v>311</v>
      </c>
      <c r="P41" t="str">
        <f t="shared" si="6"/>
        <v>31</v>
      </c>
      <c r="Q41" t="str">
        <f t="shared" si="7"/>
        <v>31</v>
      </c>
      <c r="R41" t="str">
        <f t="shared" si="8"/>
        <v>94</v>
      </c>
      <c r="S41" t="str">
        <f t="shared" si="9"/>
        <v>3</v>
      </c>
      <c r="W41">
        <v>3422</v>
      </c>
      <c r="X41" t="s">
        <v>148</v>
      </c>
      <c r="Z41" s="189" t="str">
        <f t="shared" si="10"/>
        <v>34</v>
      </c>
      <c r="AA41" t="str">
        <f t="shared" si="11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31</v>
      </c>
      <c r="D42" s="40" t="str">
        <f t="shared" si="1"/>
        <v>Vlastiti prihodi</v>
      </c>
      <c r="E42" s="45">
        <v>3121</v>
      </c>
      <c r="F42" s="40" t="str">
        <f t="shared" si="2"/>
        <v>Ostali rashodi za zaposlene</v>
      </c>
      <c r="G42" s="77" t="s">
        <v>144</v>
      </c>
      <c r="H42" s="40" t="str">
        <f t="shared" si="3"/>
        <v>REDOVNA DJELATNOST SVEUČILIŠTA U ZAGREBU (IZ EVIDENCIJSKIH PRIHODA)</v>
      </c>
      <c r="I42" s="40" t="str">
        <f t="shared" si="4"/>
        <v>0942</v>
      </c>
      <c r="J42" s="76">
        <v>2787</v>
      </c>
      <c r="K42" s="76">
        <v>2874</v>
      </c>
      <c r="L42" s="76">
        <v>2963</v>
      </c>
      <c r="M42" s="44"/>
      <c r="N42" t="str">
        <f>IF(C42="","",'OPĆI DIO'!$C$1)</f>
        <v>1940 SVEUČILIŠTE U ZAGREBU - UČITELJSKI FAKULTET</v>
      </c>
      <c r="O42" t="str">
        <f t="shared" si="5"/>
        <v>312</v>
      </c>
      <c r="P42" t="str">
        <f t="shared" si="6"/>
        <v>31</v>
      </c>
      <c r="Q42" t="str">
        <f t="shared" si="7"/>
        <v>31</v>
      </c>
      <c r="R42" t="str">
        <f t="shared" si="8"/>
        <v>94</v>
      </c>
      <c r="S42" t="str">
        <f t="shared" si="9"/>
        <v>3</v>
      </c>
      <c r="W42">
        <v>3423</v>
      </c>
      <c r="X42" t="s">
        <v>148</v>
      </c>
      <c r="Z42" s="189" t="str">
        <f t="shared" ref="Z42:Z73" si="12">LEFT(W42,2)</f>
        <v>34</v>
      </c>
      <c r="AA42" t="str">
        <f t="shared" ref="AA42:AA73" si="13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31</v>
      </c>
      <c r="D43" s="40" t="str">
        <f t="shared" si="1"/>
        <v>Vlastiti prihodi</v>
      </c>
      <c r="E43" s="45">
        <v>3132</v>
      </c>
      <c r="F43" s="40" t="str">
        <f t="shared" si="2"/>
        <v>Doprinosi za obvezno zdravstveno osiguranje</v>
      </c>
      <c r="G43" s="77" t="s">
        <v>144</v>
      </c>
      <c r="H43" s="40" t="str">
        <f t="shared" si="3"/>
        <v>REDOVNA DJELATNOST SVEUČILIŠTA U ZAGREBU (IZ EVIDENCIJSKIH PRIHODA)</v>
      </c>
      <c r="I43" s="40" t="str">
        <f t="shared" si="4"/>
        <v>0942</v>
      </c>
      <c r="J43" s="76">
        <v>8431</v>
      </c>
      <c r="K43" s="76">
        <v>8693</v>
      </c>
      <c r="L43" s="76">
        <v>8962</v>
      </c>
      <c r="M43" s="44"/>
      <c r="N43" t="str">
        <f>IF(C43="","",'OPĆI DIO'!$C$1)</f>
        <v>1940 SVEUČILIŠTE U ZAGREBU - UČITELJSKI FAKULTET</v>
      </c>
      <c r="O43" t="str">
        <f t="shared" si="5"/>
        <v>313</v>
      </c>
      <c r="P43" t="str">
        <f t="shared" si="6"/>
        <v>31</v>
      </c>
      <c r="Q43" t="str">
        <f t="shared" si="7"/>
        <v>31</v>
      </c>
      <c r="R43" t="str">
        <f t="shared" si="8"/>
        <v>94</v>
      </c>
      <c r="S43" t="str">
        <f t="shared" si="9"/>
        <v>3</v>
      </c>
      <c r="W43">
        <v>3427</v>
      </c>
      <c r="X43" t="s">
        <v>187</v>
      </c>
      <c r="Z43" s="189" t="str">
        <f t="shared" si="12"/>
        <v>34</v>
      </c>
      <c r="AA43" t="str">
        <f t="shared" si="13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31</v>
      </c>
      <c r="D44" s="40" t="str">
        <f t="shared" si="1"/>
        <v>Vlastiti prihodi</v>
      </c>
      <c r="E44" s="45">
        <v>3211</v>
      </c>
      <c r="F44" s="40" t="str">
        <f t="shared" si="2"/>
        <v>Službena putovanja</v>
      </c>
      <c r="G44" s="77" t="s">
        <v>144</v>
      </c>
      <c r="H44" s="40" t="str">
        <f t="shared" si="3"/>
        <v>REDOVNA DJELATNOST SVEUČILIŠTA U ZAGREBU (IZ EVIDENCIJSKIH PRIHODA)</v>
      </c>
      <c r="I44" s="40" t="str">
        <f t="shared" si="4"/>
        <v>0942</v>
      </c>
      <c r="J44" s="76">
        <v>283</v>
      </c>
      <c r="K44" s="76">
        <v>292</v>
      </c>
      <c r="L44" s="76">
        <v>301</v>
      </c>
      <c r="M44" s="44"/>
      <c r="N44" t="str">
        <f>IF(C44="","",'OPĆI DIO'!$C$1)</f>
        <v>1940 SVEUČILIŠTE U ZAGREBU - UČITELJSKI FAKULTET</v>
      </c>
      <c r="O44" t="str">
        <f t="shared" si="5"/>
        <v>321</v>
      </c>
      <c r="P44" t="str">
        <f t="shared" si="6"/>
        <v>32</v>
      </c>
      <c r="Q44" t="str">
        <f t="shared" si="7"/>
        <v>31</v>
      </c>
      <c r="R44" t="str">
        <f t="shared" si="8"/>
        <v>94</v>
      </c>
      <c r="S44" t="str">
        <f t="shared" si="9"/>
        <v>3</v>
      </c>
      <c r="W44">
        <v>3431</v>
      </c>
      <c r="X44" t="s">
        <v>81</v>
      </c>
      <c r="Z44" s="189" t="str">
        <f t="shared" si="12"/>
        <v>34</v>
      </c>
      <c r="AA44" t="str">
        <f t="shared" si="13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31</v>
      </c>
      <c r="D45" s="40" t="str">
        <f t="shared" si="1"/>
        <v>Vlastiti prihodi</v>
      </c>
      <c r="E45" s="45">
        <v>3212</v>
      </c>
      <c r="F45" s="40" t="str">
        <f t="shared" si="2"/>
        <v>Naknade za prijevoz, za rad na terenu i odvojeni život</v>
      </c>
      <c r="G45" s="77" t="s">
        <v>144</v>
      </c>
      <c r="H45" s="40" t="str">
        <f t="shared" si="3"/>
        <v>REDOVNA DJELATNOST SVEUČILIŠTA U ZAGREBU (IZ EVIDENCIJSKIH PRIHODA)</v>
      </c>
      <c r="I45" s="40" t="str">
        <f t="shared" si="4"/>
        <v>0942</v>
      </c>
      <c r="J45" s="76">
        <v>93</v>
      </c>
      <c r="K45" s="76">
        <v>96</v>
      </c>
      <c r="L45" s="76">
        <v>99</v>
      </c>
      <c r="M45" s="44"/>
      <c r="N45" t="str">
        <f>IF(C45="","",'OPĆI DIO'!$C$1)</f>
        <v>1940 SVEUČILIŠTE U ZAGREBU - UČITELJSKI FAKULTET</v>
      </c>
      <c r="O45" t="str">
        <f t="shared" si="5"/>
        <v>321</v>
      </c>
      <c r="P45" t="str">
        <f t="shared" si="6"/>
        <v>32</v>
      </c>
      <c r="Q45" t="str">
        <f t="shared" si="7"/>
        <v>31</v>
      </c>
      <c r="R45" t="str">
        <f t="shared" si="8"/>
        <v>94</v>
      </c>
      <c r="S45" t="str">
        <f t="shared" si="9"/>
        <v>3</v>
      </c>
      <c r="W45">
        <v>3432</v>
      </c>
      <c r="X45" t="s">
        <v>97</v>
      </c>
      <c r="Z45" s="189" t="str">
        <f t="shared" si="12"/>
        <v>34</v>
      </c>
      <c r="AA45" t="str">
        <f t="shared" si="13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31</v>
      </c>
      <c r="D46" s="40" t="str">
        <f t="shared" si="1"/>
        <v>Vlastiti prihodi</v>
      </c>
      <c r="E46" s="45">
        <v>3213</v>
      </c>
      <c r="F46" s="40" t="str">
        <f t="shared" si="2"/>
        <v>Stručno usavršavanje zaposlenika</v>
      </c>
      <c r="G46" s="77" t="s">
        <v>144</v>
      </c>
      <c r="H46" s="40" t="str">
        <f t="shared" si="3"/>
        <v>REDOVNA DJELATNOST SVEUČILIŠTA U ZAGREBU (IZ EVIDENCIJSKIH PRIHODA)</v>
      </c>
      <c r="I46" s="40" t="str">
        <f t="shared" si="4"/>
        <v>0942</v>
      </c>
      <c r="J46" s="76">
        <v>1919</v>
      </c>
      <c r="K46" s="76">
        <v>1978</v>
      </c>
      <c r="L46" s="76">
        <v>2039</v>
      </c>
      <c r="M46" s="44"/>
      <c r="N46" t="str">
        <f>IF(C46="","",'OPĆI DIO'!$C$1)</f>
        <v>1940 SVEUČILIŠTE U ZAGREBU - UČITELJSKI FAKULTET</v>
      </c>
      <c r="O46" t="str">
        <f t="shared" si="5"/>
        <v>321</v>
      </c>
      <c r="P46" t="str">
        <f t="shared" si="6"/>
        <v>32</v>
      </c>
      <c r="Q46" t="str">
        <f t="shared" si="7"/>
        <v>31</v>
      </c>
      <c r="R46" t="str">
        <f t="shared" si="8"/>
        <v>94</v>
      </c>
      <c r="S46" t="str">
        <f t="shared" si="9"/>
        <v>3</v>
      </c>
      <c r="W46">
        <v>3433</v>
      </c>
      <c r="X46" t="s">
        <v>135</v>
      </c>
      <c r="Z46" s="189" t="str">
        <f t="shared" si="12"/>
        <v>34</v>
      </c>
      <c r="AA46" t="str">
        <f t="shared" si="13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31</v>
      </c>
      <c r="D47" s="40" t="str">
        <f t="shared" si="1"/>
        <v>Vlastiti prihodi</v>
      </c>
      <c r="E47" s="45">
        <v>3214</v>
      </c>
      <c r="F47" s="40" t="str">
        <f t="shared" si="2"/>
        <v>Ostale naknade troškova zaposlenima</v>
      </c>
      <c r="G47" s="77" t="s">
        <v>144</v>
      </c>
      <c r="H47" s="40" t="str">
        <f t="shared" si="3"/>
        <v>REDOVNA DJELATNOST SVEUČILIŠTA U ZAGREBU (IZ EVIDENCIJSKIH PRIHODA)</v>
      </c>
      <c r="I47" s="40" t="str">
        <f t="shared" si="4"/>
        <v>0942</v>
      </c>
      <c r="J47" s="76">
        <v>1858</v>
      </c>
      <c r="K47" s="76">
        <v>1916</v>
      </c>
      <c r="L47" s="76">
        <v>1975</v>
      </c>
      <c r="M47" s="44"/>
      <c r="N47" t="str">
        <f>IF(C47="","",'OPĆI DIO'!$C$1)</f>
        <v>1940 SVEUČILIŠTE U ZAGREBU - UČITELJSKI FAKULTET</v>
      </c>
      <c r="O47" t="str">
        <f t="shared" si="5"/>
        <v>321</v>
      </c>
      <c r="P47" t="str">
        <f t="shared" si="6"/>
        <v>32</v>
      </c>
      <c r="Q47" t="str">
        <f t="shared" si="7"/>
        <v>31</v>
      </c>
      <c r="R47" t="str">
        <f t="shared" si="8"/>
        <v>94</v>
      </c>
      <c r="S47" t="str">
        <f t="shared" si="9"/>
        <v>3</v>
      </c>
      <c r="W47">
        <v>3434</v>
      </c>
      <c r="X47" t="s">
        <v>66</v>
      </c>
      <c r="Z47" s="189" t="str">
        <f t="shared" si="12"/>
        <v>34</v>
      </c>
      <c r="AA47" t="str">
        <f t="shared" si="13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31</v>
      </c>
      <c r="D48" s="40" t="str">
        <f t="shared" si="1"/>
        <v>Vlastiti prihodi</v>
      </c>
      <c r="E48" s="45">
        <v>3221</v>
      </c>
      <c r="F48" s="40" t="str">
        <f t="shared" si="2"/>
        <v>Uredski materijal i ostali materijalni rashodi</v>
      </c>
      <c r="G48" s="77" t="s">
        <v>144</v>
      </c>
      <c r="H48" s="40" t="str">
        <f t="shared" si="3"/>
        <v>REDOVNA DJELATNOST SVEUČILIŠTA U ZAGREBU (IZ EVIDENCIJSKIH PRIHODA)</v>
      </c>
      <c r="I48" s="40" t="str">
        <f t="shared" si="4"/>
        <v>0942</v>
      </c>
      <c r="J48" s="76">
        <v>4645</v>
      </c>
      <c r="K48" s="76">
        <v>4789</v>
      </c>
      <c r="L48" s="76">
        <v>4938</v>
      </c>
      <c r="M48" s="44"/>
      <c r="N48" t="str">
        <f>IF(C48="","",'OPĆI DIO'!$C$1)</f>
        <v>1940 SVEUČILIŠTE U ZAGREBU - UČITELJSKI FAKULTET</v>
      </c>
      <c r="O48" t="str">
        <f t="shared" si="5"/>
        <v>322</v>
      </c>
      <c r="P48" t="str">
        <f t="shared" si="6"/>
        <v>32</v>
      </c>
      <c r="Q48" t="str">
        <f t="shared" si="7"/>
        <v>31</v>
      </c>
      <c r="R48" t="str">
        <f t="shared" si="8"/>
        <v>94</v>
      </c>
      <c r="S48" t="str">
        <f t="shared" si="9"/>
        <v>3</v>
      </c>
      <c r="W48">
        <v>3511</v>
      </c>
      <c r="X48" t="s">
        <v>178</v>
      </c>
      <c r="Z48" s="189" t="str">
        <f t="shared" si="12"/>
        <v>35</v>
      </c>
      <c r="AA48" t="str">
        <f t="shared" si="13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31</v>
      </c>
      <c r="D49" s="40" t="str">
        <f t="shared" si="1"/>
        <v>Vlastiti prihodi</v>
      </c>
      <c r="E49" s="45">
        <v>3222</v>
      </c>
      <c r="F49" s="40" t="str">
        <f t="shared" si="2"/>
        <v>Materijal i sirovine</v>
      </c>
      <c r="G49" s="77" t="s">
        <v>144</v>
      </c>
      <c r="H49" s="40" t="str">
        <f t="shared" si="3"/>
        <v>REDOVNA DJELATNOST SVEUČILIŠTA U ZAGREBU (IZ EVIDENCIJSKIH PRIHODA)</v>
      </c>
      <c r="I49" s="40" t="str">
        <f t="shared" si="4"/>
        <v>0942</v>
      </c>
      <c r="J49" s="76">
        <v>2601</v>
      </c>
      <c r="K49" s="76">
        <v>2682</v>
      </c>
      <c r="L49" s="76">
        <v>2765</v>
      </c>
      <c r="M49" s="44"/>
      <c r="N49" t="str">
        <f>IF(C49="","",'OPĆI DIO'!$C$1)</f>
        <v>1940 SVEUČILIŠTE U ZAGREBU - UČITELJSKI FAKULTET</v>
      </c>
      <c r="O49" t="str">
        <f t="shared" si="5"/>
        <v>322</v>
      </c>
      <c r="P49" t="str">
        <f t="shared" si="6"/>
        <v>32</v>
      </c>
      <c r="Q49" t="str">
        <f t="shared" si="7"/>
        <v>31</v>
      </c>
      <c r="R49" t="str">
        <f t="shared" si="8"/>
        <v>94</v>
      </c>
      <c r="S49" t="str">
        <f t="shared" si="9"/>
        <v>3</v>
      </c>
      <c r="W49">
        <v>3512</v>
      </c>
      <c r="X49" t="s">
        <v>180</v>
      </c>
      <c r="Z49" s="189" t="str">
        <f t="shared" si="12"/>
        <v>35</v>
      </c>
      <c r="AA49" t="str">
        <f t="shared" si="13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>08006</v>
      </c>
      <c r="B50" s="40" t="str">
        <f>IF(C50="","",VLOOKUP('OPĆI DIO'!$C$1,'OPĆI DIO'!$N$4:$W$137,9,FALSE))</f>
        <v>Sveučilišta i veleučilišta u Republici Hrvatskoj</v>
      </c>
      <c r="C50" s="45">
        <v>31</v>
      </c>
      <c r="D50" s="40" t="str">
        <f t="shared" si="1"/>
        <v>Vlastiti prihodi</v>
      </c>
      <c r="E50" s="45">
        <v>3223</v>
      </c>
      <c r="F50" s="40" t="str">
        <f t="shared" si="2"/>
        <v>Energija</v>
      </c>
      <c r="G50" s="77" t="s">
        <v>144</v>
      </c>
      <c r="H50" s="40" t="str">
        <f t="shared" si="3"/>
        <v>REDOVNA DJELATNOST SVEUČILIŠTA U ZAGREBU (IZ EVIDENCIJSKIH PRIHODA)</v>
      </c>
      <c r="I50" s="40" t="str">
        <f t="shared" si="4"/>
        <v>0942</v>
      </c>
      <c r="J50" s="76">
        <v>18581</v>
      </c>
      <c r="K50" s="76">
        <v>19157</v>
      </c>
      <c r="L50" s="76">
        <v>19751</v>
      </c>
      <c r="M50" s="44"/>
      <c r="N50" t="str">
        <f>IF(C50="","",'OPĆI DIO'!$C$1)</f>
        <v>1940 SVEUČILIŠTE U ZAGREBU - UČITELJSKI FAKULTET</v>
      </c>
      <c r="O50" t="str">
        <f t="shared" si="5"/>
        <v>322</v>
      </c>
      <c r="P50" t="str">
        <f t="shared" si="6"/>
        <v>32</v>
      </c>
      <c r="Q50" t="str">
        <f t="shared" si="7"/>
        <v>31</v>
      </c>
      <c r="R50" t="str">
        <f t="shared" si="8"/>
        <v>94</v>
      </c>
      <c r="S50" t="str">
        <f t="shared" si="9"/>
        <v>3</v>
      </c>
      <c r="W50">
        <v>3522</v>
      </c>
      <c r="X50" t="s">
        <v>230</v>
      </c>
      <c r="Z50" s="189" t="str">
        <f t="shared" si="12"/>
        <v>35</v>
      </c>
      <c r="AA50" t="str">
        <f t="shared" si="13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>08006</v>
      </c>
      <c r="B51" s="40" t="str">
        <f>IF(C51="","",VLOOKUP('OPĆI DIO'!$C$1,'OPĆI DIO'!$N$4:$W$137,9,FALSE))</f>
        <v>Sveučilišta i veleučilišta u Republici Hrvatskoj</v>
      </c>
      <c r="C51" s="45">
        <v>31</v>
      </c>
      <c r="D51" s="40" t="str">
        <f t="shared" si="1"/>
        <v>Vlastiti prihodi</v>
      </c>
      <c r="E51" s="45">
        <v>3224</v>
      </c>
      <c r="F51" s="40" t="str">
        <f t="shared" si="2"/>
        <v>Materijal i dijelovi za tekuće i investicijsko održavanje</v>
      </c>
      <c r="G51" s="77" t="s">
        <v>144</v>
      </c>
      <c r="H51" s="40" t="str">
        <f t="shared" si="3"/>
        <v>REDOVNA DJELATNOST SVEUČILIŠTA U ZAGREBU (IZ EVIDENCIJSKIH PRIHODA)</v>
      </c>
      <c r="I51" s="40" t="str">
        <f t="shared" si="4"/>
        <v>0942</v>
      </c>
      <c r="J51" s="76">
        <v>1115</v>
      </c>
      <c r="K51" s="76">
        <v>1149</v>
      </c>
      <c r="L51" s="76">
        <v>1185</v>
      </c>
      <c r="M51" s="44"/>
      <c r="N51" t="str">
        <f>IF(C51="","",'OPĆI DIO'!$C$1)</f>
        <v>1940 SVEUČILIŠTE U ZAGREBU - UČITELJSKI FAKULTET</v>
      </c>
      <c r="O51" t="str">
        <f t="shared" si="5"/>
        <v>322</v>
      </c>
      <c r="P51" t="str">
        <f t="shared" si="6"/>
        <v>32</v>
      </c>
      <c r="Q51" t="str">
        <f t="shared" si="7"/>
        <v>31</v>
      </c>
      <c r="R51" t="str">
        <f t="shared" si="8"/>
        <v>94</v>
      </c>
      <c r="S51" t="str">
        <f t="shared" si="9"/>
        <v>3</v>
      </c>
      <c r="W51">
        <v>3531</v>
      </c>
      <c r="X51" t="s">
        <v>132</v>
      </c>
      <c r="Z51" s="189" t="str">
        <f t="shared" si="12"/>
        <v>35</v>
      </c>
      <c r="AA51" t="str">
        <f t="shared" si="13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>08006</v>
      </c>
      <c r="B52" s="40" t="str">
        <f>IF(C52="","",VLOOKUP('OPĆI DIO'!$C$1,'OPĆI DIO'!$N$4:$W$137,9,FALSE))</f>
        <v>Sveučilišta i veleučilišta u Republici Hrvatskoj</v>
      </c>
      <c r="C52" s="45">
        <v>31</v>
      </c>
      <c r="D52" s="40" t="str">
        <f t="shared" si="1"/>
        <v>Vlastiti prihodi</v>
      </c>
      <c r="E52" s="45">
        <v>3225</v>
      </c>
      <c r="F52" s="40" t="str">
        <f t="shared" si="2"/>
        <v>Sitni inventar i auto gume</v>
      </c>
      <c r="G52" s="77" t="s">
        <v>144</v>
      </c>
      <c r="H52" s="40" t="str">
        <f t="shared" si="3"/>
        <v>REDOVNA DJELATNOST SVEUČILIŠTA U ZAGREBU (IZ EVIDENCIJSKIH PRIHODA)</v>
      </c>
      <c r="I52" s="40" t="str">
        <f t="shared" si="4"/>
        <v>0942</v>
      </c>
      <c r="J52" s="76">
        <v>929</v>
      </c>
      <c r="K52" s="76">
        <v>958</v>
      </c>
      <c r="L52" s="76">
        <v>988</v>
      </c>
      <c r="M52" s="44"/>
      <c r="N52" t="str">
        <f>IF(C52="","",'OPĆI DIO'!$C$1)</f>
        <v>1940 SVEUČILIŠTE U ZAGREBU - UČITELJSKI FAKULTET</v>
      </c>
      <c r="O52" t="str">
        <f t="shared" si="5"/>
        <v>322</v>
      </c>
      <c r="P52" t="str">
        <f t="shared" si="6"/>
        <v>32</v>
      </c>
      <c r="Q52" t="str">
        <f t="shared" si="7"/>
        <v>31</v>
      </c>
      <c r="R52" t="str">
        <f t="shared" si="8"/>
        <v>94</v>
      </c>
      <c r="S52" t="str">
        <f t="shared" si="9"/>
        <v>3</v>
      </c>
      <c r="W52">
        <v>3611</v>
      </c>
      <c r="X52" t="s">
        <v>86</v>
      </c>
      <c r="Z52" s="189" t="str">
        <f t="shared" si="12"/>
        <v>36</v>
      </c>
      <c r="AA52" t="str">
        <f t="shared" si="13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>08006</v>
      </c>
      <c r="B53" s="40" t="str">
        <f>IF(C53="","",VLOOKUP('OPĆI DIO'!$C$1,'OPĆI DIO'!$N$4:$W$137,9,FALSE))</f>
        <v>Sveučilišta i veleučilišta u Republici Hrvatskoj</v>
      </c>
      <c r="C53" s="45">
        <v>31</v>
      </c>
      <c r="D53" s="40" t="str">
        <f t="shared" si="1"/>
        <v>Vlastiti prihodi</v>
      </c>
      <c r="E53" s="45">
        <v>3231</v>
      </c>
      <c r="F53" s="40" t="str">
        <f t="shared" si="2"/>
        <v>Usluge telefona, pošte i prijevoza</v>
      </c>
      <c r="G53" s="77" t="s">
        <v>144</v>
      </c>
      <c r="H53" s="40" t="str">
        <f t="shared" si="3"/>
        <v>REDOVNA DJELATNOST SVEUČILIŠTA U ZAGREBU (IZ EVIDENCIJSKIH PRIHODA)</v>
      </c>
      <c r="I53" s="40" t="str">
        <f t="shared" si="4"/>
        <v>0942</v>
      </c>
      <c r="J53" s="76">
        <v>3717</v>
      </c>
      <c r="K53" s="76">
        <v>3831</v>
      </c>
      <c r="L53" s="76">
        <v>3950</v>
      </c>
      <c r="M53" s="44"/>
      <c r="N53" t="str">
        <f>IF(C53="","",'OPĆI DIO'!$C$1)</f>
        <v>1940 SVEUČILIŠTE U ZAGREBU - UČITELJSKI FAKULTET</v>
      </c>
      <c r="O53" t="str">
        <f t="shared" si="5"/>
        <v>323</v>
      </c>
      <c r="P53" t="str">
        <f t="shared" si="6"/>
        <v>32</v>
      </c>
      <c r="Q53" t="str">
        <f t="shared" si="7"/>
        <v>31</v>
      </c>
      <c r="R53" t="str">
        <f t="shared" si="8"/>
        <v>94</v>
      </c>
      <c r="S53" t="str">
        <f t="shared" si="9"/>
        <v>3</v>
      </c>
      <c r="W53">
        <v>3621</v>
      </c>
      <c r="X53" t="s">
        <v>136</v>
      </c>
      <c r="Z53" s="189" t="str">
        <f t="shared" si="12"/>
        <v>36</v>
      </c>
      <c r="AA53" t="str">
        <f t="shared" si="13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>08006</v>
      </c>
      <c r="B54" s="40" t="str">
        <f>IF(C54="","",VLOOKUP('OPĆI DIO'!$C$1,'OPĆI DIO'!$N$4:$W$137,9,FALSE))</f>
        <v>Sveučilišta i veleučilišta u Republici Hrvatskoj</v>
      </c>
      <c r="C54" s="45">
        <v>31</v>
      </c>
      <c r="D54" s="40" t="str">
        <f t="shared" si="1"/>
        <v>Vlastiti prihodi</v>
      </c>
      <c r="E54" s="45">
        <v>3232</v>
      </c>
      <c r="F54" s="40" t="str">
        <f t="shared" si="2"/>
        <v>Usluge tekućeg i investicijskog održavanja</v>
      </c>
      <c r="G54" s="77" t="s">
        <v>144</v>
      </c>
      <c r="H54" s="40" t="str">
        <f t="shared" si="3"/>
        <v>REDOVNA DJELATNOST SVEUČILIŠTA U ZAGREBU (IZ EVIDENCIJSKIH PRIHODA)</v>
      </c>
      <c r="I54" s="40" t="str">
        <f t="shared" si="4"/>
        <v>0942</v>
      </c>
      <c r="J54" s="76">
        <v>14057</v>
      </c>
      <c r="K54" s="76">
        <v>14492</v>
      </c>
      <c r="L54" s="76">
        <v>14942</v>
      </c>
      <c r="M54" s="44"/>
      <c r="N54" t="str">
        <f>IF(C54="","",'OPĆI DIO'!$C$1)</f>
        <v>1940 SVEUČILIŠTE U ZAGREBU - UČITELJSKI FAKULTET</v>
      </c>
      <c r="O54" t="str">
        <f t="shared" si="5"/>
        <v>323</v>
      </c>
      <c r="P54" t="str">
        <f t="shared" si="6"/>
        <v>32</v>
      </c>
      <c r="Q54" t="str">
        <f t="shared" si="7"/>
        <v>31</v>
      </c>
      <c r="R54" t="str">
        <f t="shared" si="8"/>
        <v>94</v>
      </c>
      <c r="S54" t="str">
        <f t="shared" si="9"/>
        <v>3</v>
      </c>
      <c r="W54">
        <v>3631</v>
      </c>
      <c r="X54" t="s">
        <v>177</v>
      </c>
      <c r="Z54" s="189" t="str">
        <f t="shared" si="12"/>
        <v>36</v>
      </c>
      <c r="AA54" t="str">
        <f t="shared" si="13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>08006</v>
      </c>
      <c r="B55" s="40" t="str">
        <f>IF(C55="","",VLOOKUP('OPĆI DIO'!$C$1,'OPĆI DIO'!$N$4:$W$137,9,FALSE))</f>
        <v>Sveučilišta i veleučilišta u Republici Hrvatskoj</v>
      </c>
      <c r="C55" s="45">
        <v>31</v>
      </c>
      <c r="D55" s="40" t="str">
        <f t="shared" si="1"/>
        <v>Vlastiti prihodi</v>
      </c>
      <c r="E55" s="45">
        <v>3233</v>
      </c>
      <c r="F55" s="40" t="str">
        <f t="shared" si="2"/>
        <v>Usluge promidžbe i informiranja</v>
      </c>
      <c r="G55" s="77" t="s">
        <v>144</v>
      </c>
      <c r="H55" s="40" t="str">
        <f t="shared" si="3"/>
        <v>REDOVNA DJELATNOST SVEUČILIŠTA U ZAGREBU (IZ EVIDENCIJSKIH PRIHODA)</v>
      </c>
      <c r="I55" s="40" t="str">
        <f t="shared" si="4"/>
        <v>0942</v>
      </c>
      <c r="J55" s="76">
        <v>5110</v>
      </c>
      <c r="K55" s="76">
        <v>5268</v>
      </c>
      <c r="L55" s="76">
        <v>5432</v>
      </c>
      <c r="M55" s="44"/>
      <c r="N55" t="str">
        <f>IF(C55="","",'OPĆI DIO'!$C$1)</f>
        <v>1940 SVEUČILIŠTE U ZAGREBU - UČITELJSKI FAKULTET</v>
      </c>
      <c r="O55" t="str">
        <f t="shared" si="5"/>
        <v>323</v>
      </c>
      <c r="P55" t="str">
        <f t="shared" si="6"/>
        <v>32</v>
      </c>
      <c r="Q55" t="str">
        <f t="shared" si="7"/>
        <v>31</v>
      </c>
      <c r="R55" t="str">
        <f t="shared" si="8"/>
        <v>94</v>
      </c>
      <c r="S55" t="str">
        <f t="shared" si="9"/>
        <v>3</v>
      </c>
      <c r="W55">
        <v>3632</v>
      </c>
      <c r="X55" t="s">
        <v>231</v>
      </c>
      <c r="Z55" s="189" t="str">
        <f t="shared" si="12"/>
        <v>36</v>
      </c>
      <c r="AA55" t="str">
        <f t="shared" si="13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>08006</v>
      </c>
      <c r="B56" s="40" t="str">
        <f>IF(C56="","",VLOOKUP('OPĆI DIO'!$C$1,'OPĆI DIO'!$N$4:$W$137,9,FALSE))</f>
        <v>Sveučilišta i veleučilišta u Republici Hrvatskoj</v>
      </c>
      <c r="C56" s="45">
        <v>31</v>
      </c>
      <c r="D56" s="40" t="str">
        <f t="shared" si="1"/>
        <v>Vlastiti prihodi</v>
      </c>
      <c r="E56" s="45">
        <v>3234</v>
      </c>
      <c r="F56" s="40" t="str">
        <f t="shared" si="2"/>
        <v>Komunalne usluge</v>
      </c>
      <c r="G56" s="77" t="s">
        <v>144</v>
      </c>
      <c r="H56" s="40" t="str">
        <f t="shared" si="3"/>
        <v>REDOVNA DJELATNOST SVEUČILIŠTA U ZAGREBU (IZ EVIDENCIJSKIH PRIHODA)</v>
      </c>
      <c r="I56" s="40" t="str">
        <f t="shared" si="4"/>
        <v>0942</v>
      </c>
      <c r="J56" s="76">
        <v>929</v>
      </c>
      <c r="K56" s="76">
        <v>958</v>
      </c>
      <c r="L56" s="76">
        <v>988</v>
      </c>
      <c r="M56" s="44"/>
      <c r="N56" t="str">
        <f>IF(C56="","",'OPĆI DIO'!$C$1)</f>
        <v>1940 SVEUČILIŠTE U ZAGREBU - UČITELJSKI FAKULTET</v>
      </c>
      <c r="O56" t="str">
        <f t="shared" si="5"/>
        <v>323</v>
      </c>
      <c r="P56" t="str">
        <f t="shared" si="6"/>
        <v>32</v>
      </c>
      <c r="Q56" t="str">
        <f t="shared" si="7"/>
        <v>31</v>
      </c>
      <c r="R56" t="str">
        <f t="shared" si="8"/>
        <v>94</v>
      </c>
      <c r="S56" t="str">
        <f t="shared" si="9"/>
        <v>3</v>
      </c>
      <c r="W56">
        <v>3661</v>
      </c>
      <c r="X56" t="s">
        <v>98</v>
      </c>
      <c r="Z56" s="189" t="str">
        <f t="shared" si="12"/>
        <v>36</v>
      </c>
      <c r="AA56" t="str">
        <f t="shared" si="13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>08006</v>
      </c>
      <c r="B57" s="40" t="str">
        <f>IF(C57="","",VLOOKUP('OPĆI DIO'!$C$1,'OPĆI DIO'!$N$4:$W$137,9,FALSE))</f>
        <v>Sveučilišta i veleučilišta u Republici Hrvatskoj</v>
      </c>
      <c r="C57" s="45">
        <v>31</v>
      </c>
      <c r="D57" s="40" t="str">
        <f t="shared" si="1"/>
        <v>Vlastiti prihodi</v>
      </c>
      <c r="E57" s="45">
        <v>3235</v>
      </c>
      <c r="F57" s="40" t="str">
        <f t="shared" si="2"/>
        <v>Zakupnine i najamnine</v>
      </c>
      <c r="G57" s="77" t="s">
        <v>144</v>
      </c>
      <c r="H57" s="40" t="str">
        <f t="shared" si="3"/>
        <v>REDOVNA DJELATNOST SVEUČILIŠTA U ZAGREBU (IZ EVIDENCIJSKIH PRIHODA)</v>
      </c>
      <c r="I57" s="40" t="str">
        <f t="shared" si="4"/>
        <v>0942</v>
      </c>
      <c r="J57" s="76">
        <v>1858</v>
      </c>
      <c r="K57" s="76">
        <v>1916</v>
      </c>
      <c r="L57" s="76">
        <v>1975</v>
      </c>
      <c r="M57" s="44"/>
      <c r="N57" t="str">
        <f>IF(C57="","",'OPĆI DIO'!$C$1)</f>
        <v>1940 SVEUČILIŠTE U ZAGREBU - UČITELJSKI FAKULTET</v>
      </c>
      <c r="O57" t="str">
        <f t="shared" si="5"/>
        <v>323</v>
      </c>
      <c r="P57" t="str">
        <f t="shared" si="6"/>
        <v>32</v>
      </c>
      <c r="Q57" t="str">
        <f t="shared" si="7"/>
        <v>31</v>
      </c>
      <c r="R57" t="str">
        <f t="shared" si="8"/>
        <v>94</v>
      </c>
      <c r="S57" t="str">
        <f t="shared" si="9"/>
        <v>3</v>
      </c>
      <c r="W57">
        <v>3662</v>
      </c>
      <c r="X57" t="s">
        <v>181</v>
      </c>
      <c r="Z57" s="189" t="str">
        <f t="shared" si="12"/>
        <v>36</v>
      </c>
      <c r="AA57" t="str">
        <f t="shared" si="13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31</v>
      </c>
      <c r="D58" s="40" t="str">
        <f t="shared" si="1"/>
        <v>Vlastiti prihodi</v>
      </c>
      <c r="E58" s="45">
        <v>3237</v>
      </c>
      <c r="F58" s="40" t="str">
        <f t="shared" si="2"/>
        <v>Intelektualne i osobne usluge</v>
      </c>
      <c r="G58" s="77" t="s">
        <v>144</v>
      </c>
      <c r="H58" s="40" t="str">
        <f t="shared" si="3"/>
        <v>REDOVNA DJELATNOST SVEUČILIŠTA U ZAGREBU (IZ EVIDENCIJSKIH PRIHODA)</v>
      </c>
      <c r="I58" s="40" t="str">
        <f t="shared" si="4"/>
        <v>0942</v>
      </c>
      <c r="J58" s="76">
        <v>15130</v>
      </c>
      <c r="K58" s="76">
        <v>15599</v>
      </c>
      <c r="L58" s="76">
        <v>16082</v>
      </c>
      <c r="M58" s="44"/>
      <c r="N58" t="str">
        <f>IF(C58="","",'OPĆI DIO'!$C$1)</f>
        <v>1940 SVEUČILIŠTE U ZAGREBU - UČITELJSKI FAKULTET</v>
      </c>
      <c r="O58" t="str">
        <f t="shared" si="5"/>
        <v>323</v>
      </c>
      <c r="P58" t="str">
        <f t="shared" si="6"/>
        <v>32</v>
      </c>
      <c r="Q58" t="str">
        <f t="shared" si="7"/>
        <v>31</v>
      </c>
      <c r="R58" t="str">
        <f t="shared" si="8"/>
        <v>94</v>
      </c>
      <c r="S58" t="str">
        <f t="shared" si="9"/>
        <v>3</v>
      </c>
      <c r="W58">
        <v>3681</v>
      </c>
      <c r="X58" t="s">
        <v>26</v>
      </c>
      <c r="Z58" s="189" t="str">
        <f t="shared" si="12"/>
        <v>36</v>
      </c>
      <c r="AA58" t="str">
        <f t="shared" si="13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31</v>
      </c>
      <c r="D59" s="40" t="str">
        <f t="shared" si="1"/>
        <v>Vlastiti prihodi</v>
      </c>
      <c r="E59" s="45">
        <v>3238</v>
      </c>
      <c r="F59" s="40" t="str">
        <f t="shared" si="2"/>
        <v>Računalne usluge</v>
      </c>
      <c r="G59" s="77" t="s">
        <v>144</v>
      </c>
      <c r="H59" s="40" t="str">
        <f t="shared" si="3"/>
        <v>REDOVNA DJELATNOST SVEUČILIŠTA U ZAGREBU (IZ EVIDENCIJSKIH PRIHODA)</v>
      </c>
      <c r="I59" s="40" t="str">
        <f t="shared" si="4"/>
        <v>0942</v>
      </c>
      <c r="J59" s="76">
        <v>465</v>
      </c>
      <c r="K59" s="76">
        <v>479</v>
      </c>
      <c r="L59" s="76">
        <v>494</v>
      </c>
      <c r="M59" s="44"/>
      <c r="N59" t="str">
        <f>IF(C59="","",'OPĆI DIO'!$C$1)</f>
        <v>1940 SVEUČILIŠTE U ZAGREBU - UČITELJSKI FAKULTET</v>
      </c>
      <c r="O59" t="str">
        <f t="shared" si="5"/>
        <v>323</v>
      </c>
      <c r="P59" t="str">
        <f t="shared" si="6"/>
        <v>32</v>
      </c>
      <c r="Q59" t="str">
        <f t="shared" si="7"/>
        <v>31</v>
      </c>
      <c r="R59" t="str">
        <f t="shared" si="8"/>
        <v>94</v>
      </c>
      <c r="S59" t="str">
        <f t="shared" si="9"/>
        <v>3</v>
      </c>
      <c r="W59">
        <v>3682</v>
      </c>
      <c r="X59" t="s">
        <v>27</v>
      </c>
      <c r="Z59" s="189" t="str">
        <f t="shared" si="12"/>
        <v>36</v>
      </c>
      <c r="AA59" t="str">
        <f t="shared" si="13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31</v>
      </c>
      <c r="D60" s="40" t="str">
        <f t="shared" si="1"/>
        <v>Vlastiti prihodi</v>
      </c>
      <c r="E60" s="45">
        <v>3239</v>
      </c>
      <c r="F60" s="40" t="str">
        <f t="shared" si="2"/>
        <v>Ostale usluge</v>
      </c>
      <c r="G60" s="77" t="s">
        <v>144</v>
      </c>
      <c r="H60" s="40" t="str">
        <f t="shared" si="3"/>
        <v>REDOVNA DJELATNOST SVEUČILIŠTA U ZAGREBU (IZ EVIDENCIJSKIH PRIHODA)</v>
      </c>
      <c r="I60" s="40" t="str">
        <f t="shared" si="4"/>
        <v>0942</v>
      </c>
      <c r="J60" s="76">
        <v>14865</v>
      </c>
      <c r="K60" s="76">
        <v>15326</v>
      </c>
      <c r="L60" s="76">
        <v>15801</v>
      </c>
      <c r="M60" s="44"/>
      <c r="N60" t="str">
        <f>IF(C60="","",'OPĆI DIO'!$C$1)</f>
        <v>1940 SVEUČILIŠTE U ZAGREBU - UČITELJSKI FAKULTET</v>
      </c>
      <c r="O60" t="str">
        <f t="shared" si="5"/>
        <v>323</v>
      </c>
      <c r="P60" t="str">
        <f t="shared" si="6"/>
        <v>32</v>
      </c>
      <c r="Q60" t="str">
        <f t="shared" si="7"/>
        <v>31</v>
      </c>
      <c r="R60" t="str">
        <f t="shared" si="8"/>
        <v>94</v>
      </c>
      <c r="S60" t="str">
        <f t="shared" si="9"/>
        <v>3</v>
      </c>
      <c r="W60">
        <v>3691</v>
      </c>
      <c r="X60" t="s">
        <v>103</v>
      </c>
      <c r="Z60" s="189" t="str">
        <f t="shared" si="12"/>
        <v>36</v>
      </c>
      <c r="AA60" t="str">
        <f t="shared" si="13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31</v>
      </c>
      <c r="D61" s="40" t="str">
        <f t="shared" si="1"/>
        <v>Vlastiti prihodi</v>
      </c>
      <c r="E61" s="45">
        <v>3241</v>
      </c>
      <c r="F61" s="40" t="str">
        <f t="shared" si="2"/>
        <v>Naknade troškova osobama izvan radnog odnosa</v>
      </c>
      <c r="G61" s="77" t="s">
        <v>144</v>
      </c>
      <c r="H61" s="40" t="str">
        <f t="shared" si="3"/>
        <v>REDOVNA DJELATNOST SVEUČILIŠTA U ZAGREBU (IZ EVIDENCIJSKIH PRIHODA)</v>
      </c>
      <c r="I61" s="40" t="str">
        <f t="shared" si="4"/>
        <v>0942</v>
      </c>
      <c r="J61" s="76">
        <v>3837</v>
      </c>
      <c r="K61" s="76">
        <v>3956</v>
      </c>
      <c r="L61" s="76">
        <v>4079</v>
      </c>
      <c r="M61" s="44"/>
      <c r="N61" t="str">
        <f>IF(C61="","",'OPĆI DIO'!$C$1)</f>
        <v>1940 SVEUČILIŠTE U ZAGREBU - UČITELJSKI FAKULTET</v>
      </c>
      <c r="O61" t="str">
        <f t="shared" si="5"/>
        <v>324</v>
      </c>
      <c r="P61" t="str">
        <f t="shared" si="6"/>
        <v>32</v>
      </c>
      <c r="Q61" t="str">
        <f t="shared" si="7"/>
        <v>31</v>
      </c>
      <c r="R61" t="str">
        <f t="shared" si="8"/>
        <v>94</v>
      </c>
      <c r="S61" t="str">
        <f t="shared" si="9"/>
        <v>3</v>
      </c>
      <c r="W61">
        <v>3692</v>
      </c>
      <c r="X61" t="s">
        <v>175</v>
      </c>
      <c r="Z61" s="189" t="str">
        <f t="shared" si="12"/>
        <v>36</v>
      </c>
      <c r="AA61" t="str">
        <f t="shared" si="13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31</v>
      </c>
      <c r="D62" s="40" t="str">
        <f t="shared" si="1"/>
        <v>Vlastiti prihodi</v>
      </c>
      <c r="E62" s="45">
        <v>3292</v>
      </c>
      <c r="F62" s="40" t="str">
        <f t="shared" si="2"/>
        <v>Premije osiguranja</v>
      </c>
      <c r="G62" s="77" t="s">
        <v>144</v>
      </c>
      <c r="H62" s="40" t="str">
        <f t="shared" si="3"/>
        <v>REDOVNA DJELATNOST SVEUČILIŠTA U ZAGREBU (IZ EVIDENCIJSKIH PRIHODA)</v>
      </c>
      <c r="I62" s="40" t="str">
        <f t="shared" si="4"/>
        <v>0942</v>
      </c>
      <c r="J62" s="76">
        <v>1394</v>
      </c>
      <c r="K62" s="76">
        <v>1437</v>
      </c>
      <c r="L62" s="76">
        <v>1481</v>
      </c>
      <c r="M62" s="44"/>
      <c r="N62" t="str">
        <f>IF(C62="","",'OPĆI DIO'!$C$1)</f>
        <v>1940 SVEUČILIŠTE U ZAGREBU - UČITELJSKI FAKULTET</v>
      </c>
      <c r="O62" t="str">
        <f t="shared" si="5"/>
        <v>329</v>
      </c>
      <c r="P62" t="str">
        <f t="shared" si="6"/>
        <v>32</v>
      </c>
      <c r="Q62" t="str">
        <f t="shared" si="7"/>
        <v>31</v>
      </c>
      <c r="R62" t="str">
        <f t="shared" si="8"/>
        <v>94</v>
      </c>
      <c r="S62" t="str">
        <f t="shared" si="9"/>
        <v>3</v>
      </c>
      <c r="W62">
        <v>3693</v>
      </c>
      <c r="X62" t="s">
        <v>103</v>
      </c>
      <c r="Z62" s="189" t="str">
        <f t="shared" si="12"/>
        <v>36</v>
      </c>
      <c r="AA62" t="str">
        <f t="shared" si="13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31</v>
      </c>
      <c r="D63" s="40" t="str">
        <f t="shared" si="1"/>
        <v>Vlastiti prihodi</v>
      </c>
      <c r="E63" s="45">
        <v>3293</v>
      </c>
      <c r="F63" s="40" t="str">
        <f t="shared" si="2"/>
        <v>Reprezentacija</v>
      </c>
      <c r="G63" s="77" t="s">
        <v>144</v>
      </c>
      <c r="H63" s="40" t="str">
        <f t="shared" si="3"/>
        <v>REDOVNA DJELATNOST SVEUČILIŠTA U ZAGREBU (IZ EVIDENCIJSKIH PRIHODA)</v>
      </c>
      <c r="I63" s="40" t="str">
        <f t="shared" si="4"/>
        <v>0942</v>
      </c>
      <c r="J63" s="76">
        <v>1630</v>
      </c>
      <c r="K63" s="76">
        <v>1680</v>
      </c>
      <c r="L63" s="76">
        <v>1732</v>
      </c>
      <c r="M63" s="44"/>
      <c r="N63" t="str">
        <f>IF(C63="","",'OPĆI DIO'!$C$1)</f>
        <v>1940 SVEUČILIŠTE U ZAGREBU - UČITELJSKI FAKULTET</v>
      </c>
      <c r="O63" t="str">
        <f t="shared" si="5"/>
        <v>329</v>
      </c>
      <c r="P63" t="str">
        <f t="shared" si="6"/>
        <v>32</v>
      </c>
      <c r="Q63" t="str">
        <f t="shared" si="7"/>
        <v>31</v>
      </c>
      <c r="R63" t="str">
        <f t="shared" si="8"/>
        <v>94</v>
      </c>
      <c r="S63" t="str">
        <f t="shared" si="9"/>
        <v>3</v>
      </c>
      <c r="W63">
        <v>3694</v>
      </c>
      <c r="X63" t="s">
        <v>175</v>
      </c>
      <c r="Z63" s="189" t="str">
        <f t="shared" si="12"/>
        <v>36</v>
      </c>
      <c r="AA63" t="str">
        <f t="shared" si="13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>08006</v>
      </c>
      <c r="B64" s="40" t="str">
        <f>IF(C64="","",VLOOKUP('OPĆI DIO'!$C$1,'OPĆI DIO'!$N$4:$W$137,9,FALSE))</f>
        <v>Sveučilišta i veleučilišta u Republici Hrvatskoj</v>
      </c>
      <c r="C64" s="45">
        <v>31</v>
      </c>
      <c r="D64" s="40" t="str">
        <f t="shared" si="1"/>
        <v>Vlastiti prihodi</v>
      </c>
      <c r="E64" s="45">
        <v>3295</v>
      </c>
      <c r="F64" s="40" t="str">
        <f t="shared" si="2"/>
        <v>Pristojbe i naknade</v>
      </c>
      <c r="G64" s="77" t="s">
        <v>144</v>
      </c>
      <c r="H64" s="40" t="str">
        <f t="shared" si="3"/>
        <v>REDOVNA DJELATNOST SVEUČILIŠTA U ZAGREBU (IZ EVIDENCIJSKIH PRIHODA)</v>
      </c>
      <c r="I64" s="40" t="str">
        <f t="shared" si="4"/>
        <v>0942</v>
      </c>
      <c r="J64" s="76">
        <v>46</v>
      </c>
      <c r="K64" s="76">
        <v>48</v>
      </c>
      <c r="L64" s="76">
        <v>49</v>
      </c>
      <c r="M64" s="44"/>
      <c r="N64" t="str">
        <f>IF(C64="","",'OPĆI DIO'!$C$1)</f>
        <v>1940 SVEUČILIŠTE U ZAGREBU - UČITELJSKI FAKULTET</v>
      </c>
      <c r="O64" t="str">
        <f t="shared" si="5"/>
        <v>329</v>
      </c>
      <c r="P64" t="str">
        <f t="shared" si="6"/>
        <v>32</v>
      </c>
      <c r="Q64" t="str">
        <f t="shared" si="7"/>
        <v>31</v>
      </c>
      <c r="R64" t="str">
        <f t="shared" si="8"/>
        <v>94</v>
      </c>
      <c r="S64" t="str">
        <f t="shared" si="9"/>
        <v>3</v>
      </c>
      <c r="W64">
        <v>3711</v>
      </c>
      <c r="X64" t="s">
        <v>122</v>
      </c>
      <c r="Z64" s="189" t="str">
        <f t="shared" si="12"/>
        <v>37</v>
      </c>
      <c r="AA64" t="str">
        <f t="shared" si="13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>08006</v>
      </c>
      <c r="B65" s="40" t="str">
        <f>IF(C65="","",VLOOKUP('OPĆI DIO'!$C$1,'OPĆI DIO'!$N$4:$W$137,9,FALSE))</f>
        <v>Sveučilišta i veleučilišta u Republici Hrvatskoj</v>
      </c>
      <c r="C65" s="45">
        <v>31</v>
      </c>
      <c r="D65" s="40" t="str">
        <f t="shared" si="1"/>
        <v>Vlastiti prihodi</v>
      </c>
      <c r="E65" s="45">
        <v>3299</v>
      </c>
      <c r="F65" s="40" t="str">
        <f t="shared" si="2"/>
        <v>Ostali nespomenuti rashodi poslovanja</v>
      </c>
      <c r="G65" s="77" t="s">
        <v>144</v>
      </c>
      <c r="H65" s="40" t="str">
        <f t="shared" si="3"/>
        <v>REDOVNA DJELATNOST SVEUČILIŠTA U ZAGREBU (IZ EVIDENCIJSKIH PRIHODA)</v>
      </c>
      <c r="I65" s="40" t="str">
        <f t="shared" si="4"/>
        <v>0942</v>
      </c>
      <c r="J65" s="76">
        <v>1854</v>
      </c>
      <c r="K65" s="76">
        <v>1912</v>
      </c>
      <c r="L65" s="76">
        <v>1971</v>
      </c>
      <c r="M65" s="44"/>
      <c r="N65" t="str">
        <f>IF(C65="","",'OPĆI DIO'!$C$1)</f>
        <v>1940 SVEUČILIŠTE U ZAGREBU - UČITELJSKI FAKULTET</v>
      </c>
      <c r="O65" t="str">
        <f t="shared" si="5"/>
        <v>329</v>
      </c>
      <c r="P65" t="str">
        <f t="shared" si="6"/>
        <v>32</v>
      </c>
      <c r="Q65" t="str">
        <f t="shared" si="7"/>
        <v>31</v>
      </c>
      <c r="R65" t="str">
        <f t="shared" si="8"/>
        <v>94</v>
      </c>
      <c r="S65" t="str">
        <f t="shared" si="9"/>
        <v>3</v>
      </c>
      <c r="W65">
        <v>3712</v>
      </c>
      <c r="X65" t="s">
        <v>140</v>
      </c>
      <c r="Z65" s="189" t="str">
        <f t="shared" si="12"/>
        <v>37</v>
      </c>
      <c r="AA65" t="str">
        <f t="shared" si="13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>08006</v>
      </c>
      <c r="B66" s="40" t="str">
        <f>IF(C66="","",VLOOKUP('OPĆI DIO'!$C$1,'OPĆI DIO'!$N$4:$W$137,9,FALSE))</f>
        <v>Sveučilišta i veleučilišta u Republici Hrvatskoj</v>
      </c>
      <c r="C66" s="45">
        <v>31</v>
      </c>
      <c r="D66" s="40" t="str">
        <f t="shared" si="1"/>
        <v>Vlastiti prihodi</v>
      </c>
      <c r="E66" s="45">
        <v>3431</v>
      </c>
      <c r="F66" s="40" t="str">
        <f t="shared" si="2"/>
        <v>Bankarske usluge i usluge platnog prometa</v>
      </c>
      <c r="G66" s="77" t="s">
        <v>144</v>
      </c>
      <c r="H66" s="40" t="str">
        <f t="shared" si="3"/>
        <v>REDOVNA DJELATNOST SVEUČILIŠTA U ZAGREBU (IZ EVIDENCIJSKIH PRIHODA)</v>
      </c>
      <c r="I66" s="40" t="str">
        <f t="shared" si="4"/>
        <v>0942</v>
      </c>
      <c r="J66" s="76">
        <v>465</v>
      </c>
      <c r="K66" s="76">
        <v>479</v>
      </c>
      <c r="L66" s="76">
        <v>494</v>
      </c>
      <c r="M66" s="44"/>
      <c r="N66" t="str">
        <f>IF(C66="","",'OPĆI DIO'!$C$1)</f>
        <v>1940 SVEUČILIŠTE U ZAGREBU - UČITELJSKI FAKULTET</v>
      </c>
      <c r="O66" t="str">
        <f t="shared" si="5"/>
        <v>343</v>
      </c>
      <c r="P66" t="str">
        <f t="shared" si="6"/>
        <v>34</v>
      </c>
      <c r="Q66" t="str">
        <f t="shared" si="7"/>
        <v>31</v>
      </c>
      <c r="R66" t="str">
        <f t="shared" si="8"/>
        <v>94</v>
      </c>
      <c r="S66" t="str">
        <f t="shared" si="9"/>
        <v>3</v>
      </c>
      <c r="W66">
        <v>3713</v>
      </c>
      <c r="X66" t="s">
        <v>167</v>
      </c>
      <c r="Z66" s="189" t="str">
        <f t="shared" si="12"/>
        <v>37</v>
      </c>
      <c r="AA66" t="str">
        <f t="shared" si="13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>08006</v>
      </c>
      <c r="B67" s="40" t="str">
        <f>IF(C67="","",VLOOKUP('OPĆI DIO'!$C$1,'OPĆI DIO'!$N$4:$W$137,9,FALSE))</f>
        <v>Sveučilišta i veleučilišta u Republici Hrvatskoj</v>
      </c>
      <c r="C67" s="45">
        <v>31</v>
      </c>
      <c r="D67" s="40" t="str">
        <f t="shared" ref="D67:D130" si="14">IFERROR(VLOOKUP(C67,$T$6:$U$24,2,FALSE),"")</f>
        <v>Vlastiti prihodi</v>
      </c>
      <c r="E67" s="45">
        <v>3433</v>
      </c>
      <c r="F67" s="40" t="str">
        <f t="shared" si="2"/>
        <v>Zatezne kamate</v>
      </c>
      <c r="G67" s="77" t="s">
        <v>144</v>
      </c>
      <c r="H67" s="40" t="str">
        <f t="shared" si="3"/>
        <v>REDOVNA DJELATNOST SVEUČILIŠTA U ZAGREBU (IZ EVIDENCIJSKIH PRIHODA)</v>
      </c>
      <c r="I67" s="40" t="str">
        <f t="shared" si="4"/>
        <v>0942</v>
      </c>
      <c r="J67" s="76">
        <v>46</v>
      </c>
      <c r="K67" s="76">
        <v>48</v>
      </c>
      <c r="L67" s="76">
        <v>49</v>
      </c>
      <c r="M67" s="44"/>
      <c r="N67" t="str">
        <f>IF(C67="","",'OPĆI DIO'!$C$1)</f>
        <v>1940 SVEUČILIŠTE U ZAGREBU - UČITELJSKI FAKULTET</v>
      </c>
      <c r="O67" t="str">
        <f t="shared" si="5"/>
        <v>343</v>
      </c>
      <c r="P67" t="str">
        <f t="shared" si="6"/>
        <v>34</v>
      </c>
      <c r="Q67" t="str">
        <f t="shared" si="7"/>
        <v>31</v>
      </c>
      <c r="R67" t="str">
        <f t="shared" si="8"/>
        <v>94</v>
      </c>
      <c r="S67" t="str">
        <f t="shared" si="9"/>
        <v>3</v>
      </c>
      <c r="W67">
        <v>3714</v>
      </c>
      <c r="X67" t="s">
        <v>188</v>
      </c>
      <c r="Z67" s="189" t="str">
        <f t="shared" si="12"/>
        <v>37</v>
      </c>
      <c r="AA67" t="str">
        <f t="shared" si="13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>08006</v>
      </c>
      <c r="B68" s="40" t="str">
        <f>IF(C68="","",VLOOKUP('OPĆI DIO'!$C$1,'OPĆI DIO'!$N$4:$W$137,9,FALSE))</f>
        <v>Sveučilišta i veleučilišta u Republici Hrvatskoj</v>
      </c>
      <c r="C68" s="45">
        <v>31</v>
      </c>
      <c r="D68" s="40" t="str">
        <f t="shared" si="14"/>
        <v>Vlastiti prihodi</v>
      </c>
      <c r="E68" s="45">
        <v>3434</v>
      </c>
      <c r="F68" s="40" t="str">
        <f t="shared" ref="F68:F131" si="15">IFERROR(VLOOKUP(E68,$W$5:$Y$129,2,FALSE),"")</f>
        <v>Ostali nespomenuti financijski rashodi</v>
      </c>
      <c r="G68" s="77" t="s">
        <v>144</v>
      </c>
      <c r="H68" s="40" t="str">
        <f t="shared" ref="H68:H131" si="16">IFERROR(VLOOKUP(G68,$AC$6:$AD$344,2,FALSE),"")</f>
        <v>REDOVNA DJELATNOST SVEUČILIŠTA U ZAGREBU (IZ EVIDENCIJSKIH PRIHODA)</v>
      </c>
      <c r="I68" s="40" t="str">
        <f t="shared" ref="I68:I131" si="17">IFERROR(VLOOKUP(G68,$AC$6:$AG$344,3,FALSE),"")</f>
        <v>0942</v>
      </c>
      <c r="J68" s="76">
        <v>985</v>
      </c>
      <c r="K68" s="76">
        <v>1015</v>
      </c>
      <c r="L68" s="76">
        <v>1047</v>
      </c>
      <c r="M68" s="44"/>
      <c r="N68" t="str">
        <f>IF(C68="","",'OPĆI DIO'!$C$1)</f>
        <v>1940 SVEUČILIŠTE U ZAGREBU - UČITELJSKI FAKULTET</v>
      </c>
      <c r="O68" t="str">
        <f t="shared" ref="O68:O131" si="18">LEFT(E68,3)</f>
        <v>343</v>
      </c>
      <c r="P68" t="str">
        <f t="shared" ref="P68:P131" si="19">LEFT(E68,2)</f>
        <v>34</v>
      </c>
      <c r="Q68" t="str">
        <f t="shared" ref="Q68:Q131" si="20">LEFT(C68,3)</f>
        <v>31</v>
      </c>
      <c r="R68" t="str">
        <f t="shared" ref="R68:R131" si="21">MID(I68,2,2)</f>
        <v>94</v>
      </c>
      <c r="S68" t="str">
        <f t="shared" ref="S68:S131" si="22">LEFT(E68,1)</f>
        <v>3</v>
      </c>
      <c r="W68">
        <v>3715</v>
      </c>
      <c r="X68" t="s">
        <v>126</v>
      </c>
      <c r="Z68" s="189" t="str">
        <f t="shared" si="12"/>
        <v>37</v>
      </c>
      <c r="AA68" t="str">
        <f t="shared" si="13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>08006</v>
      </c>
      <c r="B69" s="40" t="str">
        <f>IF(C69="","",VLOOKUP('OPĆI DIO'!$C$1,'OPĆI DIO'!$N$4:$W$137,9,FALSE))</f>
        <v>Sveučilišta i veleučilišta u Republici Hrvatskoj</v>
      </c>
      <c r="C69" s="45">
        <v>31</v>
      </c>
      <c r="D69" s="40" t="str">
        <f t="shared" si="14"/>
        <v>Vlastiti prihodi</v>
      </c>
      <c r="E69" s="45">
        <v>4221</v>
      </c>
      <c r="F69" s="40" t="str">
        <f t="shared" si="15"/>
        <v>Uredska oprema i namještaj</v>
      </c>
      <c r="G69" s="77" t="s">
        <v>144</v>
      </c>
      <c r="H69" s="40" t="str">
        <f t="shared" si="16"/>
        <v>REDOVNA DJELATNOST SVEUČILIŠTA U ZAGREBU (IZ EVIDENCIJSKIH PRIHODA)</v>
      </c>
      <c r="I69" s="40" t="str">
        <f t="shared" si="17"/>
        <v>0942</v>
      </c>
      <c r="J69" s="76">
        <v>15794</v>
      </c>
      <c r="K69" s="76">
        <v>16284</v>
      </c>
      <c r="L69" s="76">
        <v>16788</v>
      </c>
      <c r="M69" s="44"/>
      <c r="N69" t="str">
        <f>IF(C69="","",'OPĆI DIO'!$C$1)</f>
        <v>1940 SVEUČILIŠTE U ZAGREBU - UČITELJSKI FAKULTET</v>
      </c>
      <c r="O69" t="str">
        <f t="shared" si="18"/>
        <v>422</v>
      </c>
      <c r="P69" t="str">
        <f t="shared" si="19"/>
        <v>42</v>
      </c>
      <c r="Q69" t="str">
        <f t="shared" si="20"/>
        <v>31</v>
      </c>
      <c r="R69" t="str">
        <f t="shared" si="21"/>
        <v>94</v>
      </c>
      <c r="S69" t="str">
        <f t="shared" si="22"/>
        <v>4</v>
      </c>
      <c r="W69">
        <v>3721</v>
      </c>
      <c r="X69" t="s">
        <v>64</v>
      </c>
      <c r="Z69" s="189" t="str">
        <f t="shared" si="12"/>
        <v>37</v>
      </c>
      <c r="AA69" t="str">
        <f t="shared" si="13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>08006</v>
      </c>
      <c r="B70" s="40" t="str">
        <f>IF(C70="","",VLOOKUP('OPĆI DIO'!$C$1,'OPĆI DIO'!$N$4:$W$137,9,FALSE))</f>
        <v>Sveučilišta i veleučilišta u Republici Hrvatskoj</v>
      </c>
      <c r="C70" s="45">
        <v>31</v>
      </c>
      <c r="D70" s="40" t="str">
        <f t="shared" si="14"/>
        <v>Vlastiti prihodi</v>
      </c>
      <c r="E70" s="45">
        <v>4222</v>
      </c>
      <c r="F70" s="40" t="str">
        <f t="shared" si="15"/>
        <v>Komunikacijska oprema</v>
      </c>
      <c r="G70" s="77" t="s">
        <v>144</v>
      </c>
      <c r="H70" s="40" t="str">
        <f t="shared" si="16"/>
        <v>REDOVNA DJELATNOST SVEUČILIŠTA U ZAGREBU (IZ EVIDENCIJSKIH PRIHODA)</v>
      </c>
      <c r="I70" s="40" t="str">
        <f t="shared" si="17"/>
        <v>0942</v>
      </c>
      <c r="J70" s="76">
        <v>4645</v>
      </c>
      <c r="K70" s="76">
        <v>4789</v>
      </c>
      <c r="L70" s="76">
        <v>4938</v>
      </c>
      <c r="M70" s="44"/>
      <c r="N70" t="str">
        <f>IF(C70="","",'OPĆI DIO'!$C$1)</f>
        <v>1940 SVEUČILIŠTE U ZAGREBU - UČITELJSKI FAKULTET</v>
      </c>
      <c r="O70" t="str">
        <f t="shared" si="18"/>
        <v>422</v>
      </c>
      <c r="P70" t="str">
        <f t="shared" si="19"/>
        <v>42</v>
      </c>
      <c r="Q70" t="str">
        <f t="shared" si="20"/>
        <v>31</v>
      </c>
      <c r="R70" t="str">
        <f t="shared" si="21"/>
        <v>94</v>
      </c>
      <c r="S70" t="str">
        <f t="shared" si="22"/>
        <v>4</v>
      </c>
      <c r="W70">
        <v>3722</v>
      </c>
      <c r="X70" t="s">
        <v>149</v>
      </c>
      <c r="Z70" s="189" t="str">
        <f t="shared" si="12"/>
        <v>37</v>
      </c>
      <c r="AA70" t="str">
        <f t="shared" si="13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>08006</v>
      </c>
      <c r="B71" s="40" t="str">
        <f>IF(C71="","",VLOOKUP('OPĆI DIO'!$C$1,'OPĆI DIO'!$N$4:$W$137,9,FALSE))</f>
        <v>Sveučilišta i veleučilišta u Republici Hrvatskoj</v>
      </c>
      <c r="C71" s="45">
        <v>31</v>
      </c>
      <c r="D71" s="40" t="str">
        <f t="shared" si="14"/>
        <v>Vlastiti prihodi</v>
      </c>
      <c r="E71" s="45">
        <v>4223</v>
      </c>
      <c r="F71" s="40" t="str">
        <f t="shared" si="15"/>
        <v>Oprema za održavanje i zaštitu</v>
      </c>
      <c r="G71" s="77" t="s">
        <v>144</v>
      </c>
      <c r="H71" s="40" t="str">
        <f t="shared" si="16"/>
        <v>REDOVNA DJELATNOST SVEUČILIŠTA U ZAGREBU (IZ EVIDENCIJSKIH PRIHODA)</v>
      </c>
      <c r="I71" s="40" t="str">
        <f t="shared" si="17"/>
        <v>0942</v>
      </c>
      <c r="J71" s="76">
        <v>3716</v>
      </c>
      <c r="K71" s="76">
        <v>3831</v>
      </c>
      <c r="L71" s="76">
        <v>3950</v>
      </c>
      <c r="M71" s="44"/>
      <c r="N71" t="str">
        <f>IF(C71="","",'OPĆI DIO'!$C$1)</f>
        <v>1940 SVEUČILIŠTE U ZAGREBU - UČITELJSKI FAKULTET</v>
      </c>
      <c r="O71" t="str">
        <f t="shared" si="18"/>
        <v>422</v>
      </c>
      <c r="P71" t="str">
        <f t="shared" si="19"/>
        <v>42</v>
      </c>
      <c r="Q71" t="str">
        <f t="shared" si="20"/>
        <v>31</v>
      </c>
      <c r="R71" t="str">
        <f t="shared" si="21"/>
        <v>94</v>
      </c>
      <c r="S71" t="str">
        <f t="shared" si="22"/>
        <v>4</v>
      </c>
      <c r="W71">
        <v>3723</v>
      </c>
      <c r="X71" t="s">
        <v>104</v>
      </c>
      <c r="Z71" s="189" t="str">
        <f t="shared" si="12"/>
        <v>37</v>
      </c>
      <c r="AA71" t="str">
        <f t="shared" si="13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>08006</v>
      </c>
      <c r="B72" s="40" t="str">
        <f>IF(C72="","",VLOOKUP('OPĆI DIO'!$C$1,'OPĆI DIO'!$N$4:$W$137,9,FALSE))</f>
        <v>Sveučilišta i veleučilišta u Republici Hrvatskoj</v>
      </c>
      <c r="C72" s="45">
        <v>31</v>
      </c>
      <c r="D72" s="40" t="str">
        <f t="shared" si="14"/>
        <v>Vlastiti prihodi</v>
      </c>
      <c r="E72" s="45">
        <v>4225</v>
      </c>
      <c r="F72" s="40" t="str">
        <f t="shared" si="15"/>
        <v>Instrumenti, uređaji i strojevi</v>
      </c>
      <c r="G72" s="77" t="s">
        <v>144</v>
      </c>
      <c r="H72" s="40" t="str">
        <f t="shared" si="16"/>
        <v>REDOVNA DJELATNOST SVEUČILIŠTA U ZAGREBU (IZ EVIDENCIJSKIH PRIHODA)</v>
      </c>
      <c r="I72" s="40" t="str">
        <f t="shared" si="17"/>
        <v>0942</v>
      </c>
      <c r="J72" s="76">
        <v>3716</v>
      </c>
      <c r="K72" s="76">
        <v>3831</v>
      </c>
      <c r="L72" s="76">
        <v>3950</v>
      </c>
      <c r="M72" s="44"/>
      <c r="N72" t="str">
        <f>IF(C72="","",'OPĆI DIO'!$C$1)</f>
        <v>1940 SVEUČILIŠTE U ZAGREBU - UČITELJSKI FAKULTET</v>
      </c>
      <c r="O72" t="str">
        <f t="shared" si="18"/>
        <v>422</v>
      </c>
      <c r="P72" t="str">
        <f t="shared" si="19"/>
        <v>42</v>
      </c>
      <c r="Q72" t="str">
        <f t="shared" si="20"/>
        <v>31</v>
      </c>
      <c r="R72" t="str">
        <f t="shared" si="21"/>
        <v>94</v>
      </c>
      <c r="S72" t="str">
        <f t="shared" si="22"/>
        <v>4</v>
      </c>
      <c r="W72">
        <v>3811</v>
      </c>
      <c r="X72" t="s">
        <v>54</v>
      </c>
      <c r="Z72" s="189" t="str">
        <f t="shared" si="12"/>
        <v>38</v>
      </c>
      <c r="AA72" t="str">
        <f t="shared" si="13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31</v>
      </c>
      <c r="D73" s="40" t="str">
        <f t="shared" si="14"/>
        <v>Vlastiti prihodi</v>
      </c>
      <c r="E73" s="45">
        <v>4226</v>
      </c>
      <c r="F73" s="40" t="str">
        <f t="shared" si="15"/>
        <v>Sportska i glazbena oprema</v>
      </c>
      <c r="G73" s="77" t="s">
        <v>144</v>
      </c>
      <c r="H73" s="40" t="str">
        <f t="shared" si="16"/>
        <v>REDOVNA DJELATNOST SVEUČILIŠTA U ZAGREBU (IZ EVIDENCIJSKIH PRIHODA)</v>
      </c>
      <c r="I73" s="40" t="str">
        <f t="shared" si="17"/>
        <v>0942</v>
      </c>
      <c r="J73" s="76">
        <v>2044</v>
      </c>
      <c r="K73" s="76">
        <v>2107</v>
      </c>
      <c r="L73" s="76">
        <v>2173</v>
      </c>
      <c r="M73" s="44"/>
      <c r="N73" t="str">
        <f>IF(C73="","",'OPĆI DIO'!$C$1)</f>
        <v>1940 SVEUČILIŠTE U ZAGREBU - UČITELJSKI FAKULTET</v>
      </c>
      <c r="O73" t="str">
        <f t="shared" si="18"/>
        <v>422</v>
      </c>
      <c r="P73" t="str">
        <f t="shared" si="19"/>
        <v>42</v>
      </c>
      <c r="Q73" t="str">
        <f t="shared" si="20"/>
        <v>31</v>
      </c>
      <c r="R73" t="str">
        <f t="shared" si="21"/>
        <v>94</v>
      </c>
      <c r="S73" t="str">
        <f t="shared" si="22"/>
        <v>4</v>
      </c>
      <c r="W73">
        <v>3812</v>
      </c>
      <c r="X73" t="s">
        <v>150</v>
      </c>
      <c r="Z73" s="189" t="str">
        <f t="shared" si="12"/>
        <v>38</v>
      </c>
      <c r="AA73" t="str">
        <f t="shared" si="13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45">
        <v>31</v>
      </c>
      <c r="D74" s="40" t="str">
        <f t="shared" si="14"/>
        <v>Vlastiti prihodi</v>
      </c>
      <c r="E74" s="45">
        <v>4227</v>
      </c>
      <c r="F74" s="40" t="str">
        <f t="shared" si="15"/>
        <v>Uređaji, strojevi i oprema za ostale namjene</v>
      </c>
      <c r="G74" s="77" t="s">
        <v>144</v>
      </c>
      <c r="H74" s="40" t="str">
        <f t="shared" si="16"/>
        <v>REDOVNA DJELATNOST SVEUČILIŠTA U ZAGREBU (IZ EVIDENCIJSKIH PRIHODA)</v>
      </c>
      <c r="I74" s="40" t="str">
        <f t="shared" si="17"/>
        <v>0942</v>
      </c>
      <c r="J74" s="76">
        <v>2601</v>
      </c>
      <c r="K74" s="76">
        <v>2682</v>
      </c>
      <c r="L74" s="76">
        <v>2765</v>
      </c>
      <c r="M74" s="44"/>
      <c r="N74" t="str">
        <f>IF(C74="","",'OPĆI DIO'!$C$1)</f>
        <v>1940 SVEUČILIŠTE U ZAGREBU - UČITELJSKI FAKULTET</v>
      </c>
      <c r="O74" t="str">
        <f t="shared" si="18"/>
        <v>422</v>
      </c>
      <c r="P74" t="str">
        <f t="shared" si="19"/>
        <v>42</v>
      </c>
      <c r="Q74" t="str">
        <f t="shared" si="20"/>
        <v>31</v>
      </c>
      <c r="R74" t="str">
        <f t="shared" si="21"/>
        <v>94</v>
      </c>
      <c r="S74" t="str">
        <f t="shared" si="22"/>
        <v>4</v>
      </c>
      <c r="W74">
        <v>3813</v>
      </c>
      <c r="X74" t="s">
        <v>93</v>
      </c>
      <c r="Z74" s="189" t="str">
        <f t="shared" ref="Z74:Z80" si="23">LEFT(W74,2)</f>
        <v>38</v>
      </c>
      <c r="AA74" t="str">
        <f t="shared" ref="AA74:AA80" si="24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45">
        <v>31</v>
      </c>
      <c r="D75" s="40" t="str">
        <f t="shared" si="14"/>
        <v>Vlastiti prihodi</v>
      </c>
      <c r="E75" s="45">
        <v>4241</v>
      </c>
      <c r="F75" s="40" t="str">
        <f t="shared" si="15"/>
        <v>Knjige</v>
      </c>
      <c r="G75" s="77" t="s">
        <v>144</v>
      </c>
      <c r="H75" s="40" t="str">
        <f t="shared" si="16"/>
        <v>REDOVNA DJELATNOST SVEUČILIŠTA U ZAGREBU (IZ EVIDENCIJSKIH PRIHODA)</v>
      </c>
      <c r="I75" s="40" t="str">
        <f t="shared" si="17"/>
        <v>0942</v>
      </c>
      <c r="J75" s="76">
        <v>8362</v>
      </c>
      <c r="K75" s="76">
        <v>8621</v>
      </c>
      <c r="L75" s="76">
        <v>8888</v>
      </c>
      <c r="M75" s="44"/>
      <c r="N75" t="str">
        <f>IF(C75="","",'OPĆI DIO'!$C$1)</f>
        <v>1940 SVEUČILIŠTE U ZAGREBU - UČITELJSKI FAKULTET</v>
      </c>
      <c r="O75" t="str">
        <f t="shared" si="18"/>
        <v>424</v>
      </c>
      <c r="P75" t="str">
        <f t="shared" si="19"/>
        <v>42</v>
      </c>
      <c r="Q75" t="str">
        <f t="shared" si="20"/>
        <v>31</v>
      </c>
      <c r="R75" t="str">
        <f t="shared" si="21"/>
        <v>94</v>
      </c>
      <c r="S75" t="str">
        <f t="shared" si="22"/>
        <v>4</v>
      </c>
      <c r="W75">
        <v>3821</v>
      </c>
      <c r="X75" t="s">
        <v>168</v>
      </c>
      <c r="Z75" s="189" t="str">
        <f t="shared" si="23"/>
        <v>38</v>
      </c>
      <c r="AA75" t="str">
        <f t="shared" si="24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31</v>
      </c>
      <c r="D76" s="40" t="str">
        <f t="shared" si="14"/>
        <v>Vlastiti prihodi</v>
      </c>
      <c r="E76" s="45">
        <v>4262</v>
      </c>
      <c r="F76" s="40" t="str">
        <f t="shared" si="15"/>
        <v>Ulaganja u računalne programe</v>
      </c>
      <c r="G76" s="77" t="s">
        <v>144</v>
      </c>
      <c r="H76" s="40" t="str">
        <f t="shared" si="16"/>
        <v>REDOVNA DJELATNOST SVEUČILIŠTA U ZAGREBU (IZ EVIDENCIJSKIH PRIHODA)</v>
      </c>
      <c r="I76" s="40" t="str">
        <f t="shared" si="17"/>
        <v>0942</v>
      </c>
      <c r="J76" s="76">
        <v>2787</v>
      </c>
      <c r="K76" s="76">
        <v>2874</v>
      </c>
      <c r="L76" s="76">
        <v>2963</v>
      </c>
      <c r="M76" s="44"/>
      <c r="N76" t="str">
        <f>IF(C76="","",'OPĆI DIO'!$C$1)</f>
        <v>1940 SVEUČILIŠTE U ZAGREBU - UČITELJSKI FAKULTET</v>
      </c>
      <c r="O76" t="str">
        <f t="shared" si="18"/>
        <v>426</v>
      </c>
      <c r="P76" t="str">
        <f t="shared" si="19"/>
        <v>42</v>
      </c>
      <c r="Q76" t="str">
        <f t="shared" si="20"/>
        <v>31</v>
      </c>
      <c r="R76" t="str">
        <f t="shared" si="21"/>
        <v>94</v>
      </c>
      <c r="S76" t="str">
        <f t="shared" si="22"/>
        <v>4</v>
      </c>
      <c r="W76">
        <v>3831</v>
      </c>
      <c r="X76" t="s">
        <v>151</v>
      </c>
      <c r="Z76" s="189" t="str">
        <f t="shared" si="23"/>
        <v>38</v>
      </c>
      <c r="AA76" t="str">
        <f t="shared" si="24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43</v>
      </c>
      <c r="D77" s="40" t="str">
        <f t="shared" si="14"/>
        <v>Ostali prihodi za posebne namjene</v>
      </c>
      <c r="E77" s="340">
        <v>3111</v>
      </c>
      <c r="F77" s="40" t="str">
        <f t="shared" si="15"/>
        <v>Plaće za redovan rad</v>
      </c>
      <c r="G77" s="77" t="s">
        <v>144</v>
      </c>
      <c r="H77" s="40" t="str">
        <f t="shared" si="16"/>
        <v>REDOVNA DJELATNOST SVEUČILIŠTA U ZAGREBU (IZ EVIDENCIJSKIH PRIHODA)</v>
      </c>
      <c r="I77" s="40" t="str">
        <f t="shared" si="17"/>
        <v>0942</v>
      </c>
      <c r="J77" s="76">
        <v>1087000</v>
      </c>
      <c r="K77" s="76">
        <v>1120697</v>
      </c>
      <c r="L77" s="76">
        <v>1155438</v>
      </c>
      <c r="M77" s="44"/>
      <c r="N77" t="str">
        <f>IF(C77="","",'OPĆI DIO'!$C$1)</f>
        <v>1940 SVEUČILIŠTE U ZAGREBU - UČITELJSKI FAKULTET</v>
      </c>
      <c r="O77" t="str">
        <f t="shared" si="18"/>
        <v>311</v>
      </c>
      <c r="P77" t="str">
        <f t="shared" si="19"/>
        <v>31</v>
      </c>
      <c r="Q77" t="str">
        <f t="shared" si="20"/>
        <v>43</v>
      </c>
      <c r="R77" t="str">
        <f t="shared" si="21"/>
        <v>94</v>
      </c>
      <c r="S77" t="str">
        <f t="shared" si="22"/>
        <v>3</v>
      </c>
      <c r="W77">
        <v>3832</v>
      </c>
      <c r="X77" t="s">
        <v>191</v>
      </c>
      <c r="Z77" s="189" t="str">
        <f t="shared" si="23"/>
        <v>38</v>
      </c>
      <c r="AA77" t="str">
        <f t="shared" si="24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43</v>
      </c>
      <c r="D78" s="40" t="str">
        <f t="shared" si="14"/>
        <v>Ostali prihodi za posebne namjene</v>
      </c>
      <c r="E78" s="340">
        <v>3121</v>
      </c>
      <c r="F78" s="40" t="str">
        <f t="shared" si="15"/>
        <v>Ostali rashodi za zaposlene</v>
      </c>
      <c r="G78" s="77" t="s">
        <v>144</v>
      </c>
      <c r="H78" s="40" t="str">
        <f t="shared" si="16"/>
        <v>REDOVNA DJELATNOST SVEUČILIŠTA U ZAGREBU (IZ EVIDENCIJSKIH PRIHODA)</v>
      </c>
      <c r="I78" s="40" t="str">
        <f t="shared" si="17"/>
        <v>0942</v>
      </c>
      <c r="J78" s="76">
        <v>55213</v>
      </c>
      <c r="K78" s="76">
        <v>56924</v>
      </c>
      <c r="L78" s="76">
        <v>58689</v>
      </c>
      <c r="M78" s="44"/>
      <c r="N78" t="str">
        <f>IF(C78="","",'OPĆI DIO'!$C$1)</f>
        <v>1940 SVEUČILIŠTE U ZAGREBU - UČITELJSKI FAKULTET</v>
      </c>
      <c r="O78" t="str">
        <f t="shared" si="18"/>
        <v>312</v>
      </c>
      <c r="P78" t="str">
        <f t="shared" si="19"/>
        <v>31</v>
      </c>
      <c r="Q78" t="str">
        <f t="shared" si="20"/>
        <v>43</v>
      </c>
      <c r="R78" t="str">
        <f t="shared" si="21"/>
        <v>94</v>
      </c>
      <c r="S78" t="str">
        <f t="shared" si="22"/>
        <v>3</v>
      </c>
      <c r="W78">
        <v>3833</v>
      </c>
      <c r="X78" t="s">
        <v>152</v>
      </c>
      <c r="Z78" s="189" t="str">
        <f t="shared" si="23"/>
        <v>38</v>
      </c>
      <c r="AA78" t="str">
        <f t="shared" si="24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43</v>
      </c>
      <c r="D79" s="40" t="str">
        <f t="shared" si="14"/>
        <v>Ostali prihodi za posebne namjene</v>
      </c>
      <c r="E79" s="340">
        <v>3132</v>
      </c>
      <c r="F79" s="40" t="str">
        <f t="shared" si="15"/>
        <v>Doprinosi za obvezno zdravstveno osiguranje</v>
      </c>
      <c r="G79" s="77" t="s">
        <v>144</v>
      </c>
      <c r="H79" s="40" t="str">
        <f t="shared" si="16"/>
        <v>REDOVNA DJELATNOST SVEUČILIŠTA U ZAGREBU (IZ EVIDENCIJSKIH PRIHODA)</v>
      </c>
      <c r="I79" s="40" t="str">
        <f t="shared" si="17"/>
        <v>0942</v>
      </c>
      <c r="J79" s="76">
        <v>179355</v>
      </c>
      <c r="K79" s="76">
        <v>184915</v>
      </c>
      <c r="L79" s="76">
        <v>190647</v>
      </c>
      <c r="M79" s="44"/>
      <c r="N79" t="str">
        <f>IF(C79="","",'OPĆI DIO'!$C$1)</f>
        <v>1940 SVEUČILIŠTE U ZAGREBU - UČITELJSKI FAKULTET</v>
      </c>
      <c r="O79" t="str">
        <f t="shared" si="18"/>
        <v>313</v>
      </c>
      <c r="P79" t="str">
        <f t="shared" si="19"/>
        <v>31</v>
      </c>
      <c r="Q79" t="str">
        <f t="shared" si="20"/>
        <v>43</v>
      </c>
      <c r="R79" t="str">
        <f t="shared" si="21"/>
        <v>94</v>
      </c>
      <c r="S79" t="str">
        <f t="shared" si="22"/>
        <v>3</v>
      </c>
      <c r="W79">
        <v>3834</v>
      </c>
      <c r="X79" t="s">
        <v>153</v>
      </c>
      <c r="Z79" s="189" t="str">
        <f t="shared" si="23"/>
        <v>38</v>
      </c>
      <c r="AA79" t="str">
        <f t="shared" si="24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43</v>
      </c>
      <c r="D80" s="40" t="str">
        <f t="shared" si="14"/>
        <v>Ostali prihodi za posebne namjene</v>
      </c>
      <c r="E80" s="340">
        <v>3211</v>
      </c>
      <c r="F80" s="40" t="str">
        <f t="shared" si="15"/>
        <v>Službena putovanja</v>
      </c>
      <c r="G80" s="77" t="s">
        <v>144</v>
      </c>
      <c r="H80" s="40" t="str">
        <f t="shared" si="16"/>
        <v>REDOVNA DJELATNOST SVEUČILIŠTA U ZAGREBU (IZ EVIDENCIJSKIH PRIHODA)</v>
      </c>
      <c r="I80" s="40" t="str">
        <f t="shared" si="17"/>
        <v>0942</v>
      </c>
      <c r="J80" s="76">
        <v>10352</v>
      </c>
      <c r="K80" s="76">
        <v>10673</v>
      </c>
      <c r="L80" s="76">
        <v>11004</v>
      </c>
      <c r="M80" s="44"/>
      <c r="N80" t="str">
        <f>IF(C80="","",'OPĆI DIO'!$C$1)</f>
        <v>1940 SVEUČILIŠTE U ZAGREBU - UČITELJSKI FAKULTET</v>
      </c>
      <c r="O80" t="str">
        <f t="shared" si="18"/>
        <v>321</v>
      </c>
      <c r="P80" t="str">
        <f t="shared" si="19"/>
        <v>32</v>
      </c>
      <c r="Q80" t="str">
        <f t="shared" si="20"/>
        <v>43</v>
      </c>
      <c r="R80" t="str">
        <f t="shared" si="21"/>
        <v>94</v>
      </c>
      <c r="S80" t="str">
        <f t="shared" si="22"/>
        <v>3</v>
      </c>
      <c r="W80">
        <v>3835</v>
      </c>
      <c r="X80" t="s">
        <v>154</v>
      </c>
      <c r="Z80" s="189" t="str">
        <f t="shared" si="23"/>
        <v>38</v>
      </c>
      <c r="AA80" t="str">
        <f t="shared" si="24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>08006</v>
      </c>
      <c r="B81" s="40" t="str">
        <f>IF(C81="","",VLOOKUP('OPĆI DIO'!$C$1,'OPĆI DIO'!$N$4:$W$137,9,FALSE))</f>
        <v>Sveučilišta i veleučilišta u Republici Hrvatskoj</v>
      </c>
      <c r="C81" s="45">
        <v>43</v>
      </c>
      <c r="D81" s="40" t="str">
        <f t="shared" si="14"/>
        <v>Ostali prihodi za posebne namjene</v>
      </c>
      <c r="E81" s="340">
        <v>3212</v>
      </c>
      <c r="F81" s="40" t="str">
        <f t="shared" si="15"/>
        <v>Naknade za prijevoz, za rad na terenu i odvojeni život</v>
      </c>
      <c r="G81" s="77" t="s">
        <v>144</v>
      </c>
      <c r="H81" s="40" t="str">
        <f t="shared" si="16"/>
        <v>REDOVNA DJELATNOST SVEUČILIŠTA U ZAGREBU (IZ EVIDENCIJSKIH PRIHODA)</v>
      </c>
      <c r="I81" s="40" t="str">
        <f t="shared" si="17"/>
        <v>0942</v>
      </c>
      <c r="J81" s="76">
        <v>644</v>
      </c>
      <c r="K81" s="76">
        <v>664</v>
      </c>
      <c r="L81" s="76">
        <v>684</v>
      </c>
      <c r="M81" s="44"/>
      <c r="N81" t="str">
        <f>IF(C81="","",'OPĆI DIO'!$C$1)</f>
        <v>1940 SVEUČILIŠTE U ZAGREBU - UČITELJSKI FAKULTET</v>
      </c>
      <c r="O81" t="str">
        <f t="shared" si="18"/>
        <v>321</v>
      </c>
      <c r="P81" t="str">
        <f t="shared" si="19"/>
        <v>32</v>
      </c>
      <c r="Q81" t="str">
        <f t="shared" si="20"/>
        <v>43</v>
      </c>
      <c r="R81" t="str">
        <f t="shared" si="21"/>
        <v>94</v>
      </c>
      <c r="S81" t="str">
        <f t="shared" si="22"/>
        <v>3</v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>08006</v>
      </c>
      <c r="B82" s="40" t="str">
        <f>IF(C82="","",VLOOKUP('OPĆI DIO'!$C$1,'OPĆI DIO'!$N$4:$W$137,9,FALSE))</f>
        <v>Sveučilišta i veleučilišta u Republici Hrvatskoj</v>
      </c>
      <c r="C82" s="45">
        <v>43</v>
      </c>
      <c r="D82" s="40" t="str">
        <f t="shared" si="14"/>
        <v>Ostali prihodi za posebne namjene</v>
      </c>
      <c r="E82" s="340">
        <v>3213</v>
      </c>
      <c r="F82" s="40" t="str">
        <f t="shared" si="15"/>
        <v>Stručno usavršavanje zaposlenika</v>
      </c>
      <c r="G82" s="77" t="s">
        <v>144</v>
      </c>
      <c r="H82" s="40" t="str">
        <f t="shared" si="16"/>
        <v>REDOVNA DJELATNOST SVEUČILIŠTA U ZAGREBU (IZ EVIDENCIJSKIH PRIHODA)</v>
      </c>
      <c r="I82" s="40" t="str">
        <f t="shared" si="17"/>
        <v>0942</v>
      </c>
      <c r="J82" s="76">
        <v>11986</v>
      </c>
      <c r="K82" s="76">
        <v>12358</v>
      </c>
      <c r="L82" s="76">
        <v>12741</v>
      </c>
      <c r="M82" s="44"/>
      <c r="N82" t="str">
        <f>IF(C82="","",'OPĆI DIO'!$C$1)</f>
        <v>1940 SVEUČILIŠTE U ZAGREBU - UČITELJSKI FAKULTET</v>
      </c>
      <c r="O82" t="str">
        <f t="shared" si="18"/>
        <v>321</v>
      </c>
      <c r="P82" t="str">
        <f t="shared" si="19"/>
        <v>32</v>
      </c>
      <c r="Q82" t="str">
        <f t="shared" si="20"/>
        <v>43</v>
      </c>
      <c r="R82" t="str">
        <f t="shared" si="21"/>
        <v>94</v>
      </c>
      <c r="S82" t="str">
        <f t="shared" si="22"/>
        <v>3</v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>08006</v>
      </c>
      <c r="B83" s="40" t="str">
        <f>IF(C83="","",VLOOKUP('OPĆI DIO'!$C$1,'OPĆI DIO'!$N$4:$W$137,9,FALSE))</f>
        <v>Sveučilišta i veleučilišta u Republici Hrvatskoj</v>
      </c>
      <c r="C83" s="45">
        <v>43</v>
      </c>
      <c r="D83" s="40" t="str">
        <f t="shared" si="14"/>
        <v>Ostali prihodi za posebne namjene</v>
      </c>
      <c r="E83" s="340">
        <v>3214</v>
      </c>
      <c r="F83" s="40" t="str">
        <f t="shared" si="15"/>
        <v>Ostale naknade troškova zaposlenima</v>
      </c>
      <c r="G83" s="77" t="s">
        <v>144</v>
      </c>
      <c r="H83" s="40" t="str">
        <f t="shared" si="16"/>
        <v>REDOVNA DJELATNOST SVEUČILIŠTA U ZAGREBU (IZ EVIDENCIJSKIH PRIHODA)</v>
      </c>
      <c r="I83" s="40" t="str">
        <f t="shared" si="17"/>
        <v>0942</v>
      </c>
      <c r="J83" s="76">
        <v>6867</v>
      </c>
      <c r="K83" s="76">
        <v>7080</v>
      </c>
      <c r="L83" s="76">
        <v>7299</v>
      </c>
      <c r="M83" s="44"/>
      <c r="N83" t="str">
        <f>IF(C83="","",'OPĆI DIO'!$C$1)</f>
        <v>1940 SVEUČILIŠTE U ZAGREBU - UČITELJSKI FAKULTET</v>
      </c>
      <c r="O83" t="str">
        <f t="shared" si="18"/>
        <v>321</v>
      </c>
      <c r="P83" t="str">
        <f t="shared" si="19"/>
        <v>32</v>
      </c>
      <c r="Q83" t="str">
        <f t="shared" si="20"/>
        <v>43</v>
      </c>
      <c r="R83" t="str">
        <f t="shared" si="21"/>
        <v>94</v>
      </c>
      <c r="S83" t="str">
        <f t="shared" si="22"/>
        <v>3</v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>08006</v>
      </c>
      <c r="B84" s="40" t="str">
        <f>IF(C84="","",VLOOKUP('OPĆI DIO'!$C$1,'OPĆI DIO'!$N$4:$W$137,9,FALSE))</f>
        <v>Sveučilišta i veleučilišta u Republici Hrvatskoj</v>
      </c>
      <c r="C84" s="45">
        <v>43</v>
      </c>
      <c r="D84" s="40" t="str">
        <f t="shared" si="14"/>
        <v>Ostali prihodi za posebne namjene</v>
      </c>
      <c r="E84" s="340">
        <v>3221</v>
      </c>
      <c r="F84" s="40" t="str">
        <f t="shared" si="15"/>
        <v>Uredski materijal i ostali materijalni rashodi</v>
      </c>
      <c r="G84" s="77" t="s">
        <v>144</v>
      </c>
      <c r="H84" s="40" t="str">
        <f t="shared" si="16"/>
        <v>REDOVNA DJELATNOST SVEUČILIŠTA U ZAGREBU (IZ EVIDENCIJSKIH PRIHODA)</v>
      </c>
      <c r="I84" s="40" t="str">
        <f t="shared" si="17"/>
        <v>0942</v>
      </c>
      <c r="J84" s="76">
        <v>34508</v>
      </c>
      <c r="K84" s="76">
        <v>35578</v>
      </c>
      <c r="L84" s="76">
        <v>36681</v>
      </c>
      <c r="M84" s="44"/>
      <c r="N84" t="str">
        <f>IF(C84="","",'OPĆI DIO'!$C$1)</f>
        <v>1940 SVEUČILIŠTE U ZAGREBU - UČITELJSKI FAKULTET</v>
      </c>
      <c r="O84" t="str">
        <f t="shared" si="18"/>
        <v>322</v>
      </c>
      <c r="P84" t="str">
        <f t="shared" si="19"/>
        <v>32</v>
      </c>
      <c r="Q84" t="str">
        <f t="shared" si="20"/>
        <v>43</v>
      </c>
      <c r="R84" t="str">
        <f t="shared" si="21"/>
        <v>94</v>
      </c>
      <c r="S84" t="str">
        <f t="shared" si="22"/>
        <v>3</v>
      </c>
      <c r="W84">
        <v>4111</v>
      </c>
      <c r="X84" t="s">
        <v>155</v>
      </c>
      <c r="Z84" s="189" t="str">
        <f t="shared" ref="Z84:Z101" si="25">LEFT(W84,2)</f>
        <v>41</v>
      </c>
      <c r="AA84" t="str">
        <f t="shared" ref="AA84:AA118" si="26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>08006</v>
      </c>
      <c r="B85" s="40" t="str">
        <f>IF(C85="","",VLOOKUP('OPĆI DIO'!$C$1,'OPĆI DIO'!$N$4:$W$137,9,FALSE))</f>
        <v>Sveučilišta i veleučilišta u Republici Hrvatskoj</v>
      </c>
      <c r="C85" s="45">
        <v>43</v>
      </c>
      <c r="D85" s="40" t="str">
        <f t="shared" si="14"/>
        <v>Ostali prihodi za posebne namjene</v>
      </c>
      <c r="E85" s="340">
        <v>3222</v>
      </c>
      <c r="F85" s="40" t="str">
        <f t="shared" si="15"/>
        <v>Materijal i sirovine</v>
      </c>
      <c r="G85" s="77" t="s">
        <v>144</v>
      </c>
      <c r="H85" s="40" t="str">
        <f t="shared" si="16"/>
        <v>REDOVNA DJELATNOST SVEUČILIŠTA U ZAGREBU (IZ EVIDENCIJSKIH PRIHODA)</v>
      </c>
      <c r="I85" s="40" t="str">
        <f t="shared" si="17"/>
        <v>0942</v>
      </c>
      <c r="J85" s="76">
        <v>12940</v>
      </c>
      <c r="K85" s="76">
        <v>13342</v>
      </c>
      <c r="L85" s="76">
        <v>13755</v>
      </c>
      <c r="M85" s="44"/>
      <c r="N85" t="str">
        <f>IF(C85="","",'OPĆI DIO'!$C$1)</f>
        <v>1940 SVEUČILIŠTE U ZAGREBU - UČITELJSKI FAKULTET</v>
      </c>
      <c r="O85" t="str">
        <f t="shared" si="18"/>
        <v>322</v>
      </c>
      <c r="P85" t="str">
        <f t="shared" si="19"/>
        <v>32</v>
      </c>
      <c r="Q85" t="str">
        <f t="shared" si="20"/>
        <v>43</v>
      </c>
      <c r="R85" t="str">
        <f t="shared" si="21"/>
        <v>94</v>
      </c>
      <c r="S85" t="str">
        <f t="shared" si="22"/>
        <v>3</v>
      </c>
      <c r="W85">
        <v>4113</v>
      </c>
      <c r="X85" t="s">
        <v>189</v>
      </c>
      <c r="Z85" s="189" t="str">
        <f t="shared" si="25"/>
        <v>41</v>
      </c>
      <c r="AA85" t="str">
        <f t="shared" si="26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>08006</v>
      </c>
      <c r="B86" s="40" t="str">
        <f>IF(C86="","",VLOOKUP('OPĆI DIO'!$C$1,'OPĆI DIO'!$N$4:$W$137,9,FALSE))</f>
        <v>Sveučilišta i veleučilišta u Republici Hrvatskoj</v>
      </c>
      <c r="C86" s="45">
        <v>43</v>
      </c>
      <c r="D86" s="40" t="str">
        <f t="shared" si="14"/>
        <v>Ostali prihodi za posebne namjene</v>
      </c>
      <c r="E86" s="340">
        <v>3223</v>
      </c>
      <c r="F86" s="40" t="str">
        <f t="shared" si="15"/>
        <v>Energija</v>
      </c>
      <c r="G86" s="77" t="s">
        <v>144</v>
      </c>
      <c r="H86" s="40" t="str">
        <f t="shared" si="16"/>
        <v>REDOVNA DJELATNOST SVEUČILIŠTA U ZAGREBU (IZ EVIDENCIJSKIH PRIHODA)</v>
      </c>
      <c r="I86" s="40" t="str">
        <f t="shared" si="17"/>
        <v>0942</v>
      </c>
      <c r="J86" s="76">
        <v>56420</v>
      </c>
      <c r="K86" s="76">
        <v>58170</v>
      </c>
      <c r="L86" s="76">
        <v>59973</v>
      </c>
      <c r="M86" s="44"/>
      <c r="N86" t="str">
        <f>IF(C86="","",'OPĆI DIO'!$C$1)</f>
        <v>1940 SVEUČILIŠTE U ZAGREBU - UČITELJSKI FAKULTET</v>
      </c>
      <c r="O86" t="str">
        <f t="shared" si="18"/>
        <v>322</v>
      </c>
      <c r="P86" t="str">
        <f t="shared" si="19"/>
        <v>32</v>
      </c>
      <c r="Q86" t="str">
        <f t="shared" si="20"/>
        <v>43</v>
      </c>
      <c r="R86" t="str">
        <f t="shared" si="21"/>
        <v>94</v>
      </c>
      <c r="S86" t="str">
        <f t="shared" si="22"/>
        <v>3</v>
      </c>
      <c r="W86">
        <v>4122</v>
      </c>
      <c r="X86" t="s">
        <v>156</v>
      </c>
      <c r="Z86" s="189" t="str">
        <f t="shared" si="25"/>
        <v>41</v>
      </c>
      <c r="AA86" t="str">
        <f t="shared" si="26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>08006</v>
      </c>
      <c r="B87" s="40" t="str">
        <f>IF(C87="","",VLOOKUP('OPĆI DIO'!$C$1,'OPĆI DIO'!$N$4:$W$137,9,FALSE))</f>
        <v>Sveučilišta i veleučilišta u Republici Hrvatskoj</v>
      </c>
      <c r="C87" s="45">
        <v>43</v>
      </c>
      <c r="D87" s="40" t="str">
        <f t="shared" si="14"/>
        <v>Ostali prihodi za posebne namjene</v>
      </c>
      <c r="E87" s="340">
        <v>3224</v>
      </c>
      <c r="F87" s="40" t="str">
        <f t="shared" si="15"/>
        <v>Materijal i dijelovi za tekuće i investicijsko održavanje</v>
      </c>
      <c r="G87" s="77" t="s">
        <v>144</v>
      </c>
      <c r="H87" s="40" t="str">
        <f t="shared" si="16"/>
        <v>REDOVNA DJELATNOST SVEUČILIŠTA U ZAGREBU (IZ EVIDENCIJSKIH PRIHODA)</v>
      </c>
      <c r="I87" s="40" t="str">
        <f t="shared" si="17"/>
        <v>0942</v>
      </c>
      <c r="J87" s="76">
        <v>3451</v>
      </c>
      <c r="K87" s="76">
        <v>3558</v>
      </c>
      <c r="L87" s="76">
        <v>3668</v>
      </c>
      <c r="M87" s="44"/>
      <c r="N87" t="str">
        <f>IF(C87="","",'OPĆI DIO'!$C$1)</f>
        <v>1940 SVEUČILIŠTE U ZAGREBU - UČITELJSKI FAKULTET</v>
      </c>
      <c r="O87" t="str">
        <f t="shared" si="18"/>
        <v>322</v>
      </c>
      <c r="P87" t="str">
        <f t="shared" si="19"/>
        <v>32</v>
      </c>
      <c r="Q87" t="str">
        <f t="shared" si="20"/>
        <v>43</v>
      </c>
      <c r="R87" t="str">
        <f t="shared" si="21"/>
        <v>94</v>
      </c>
      <c r="S87" t="str">
        <f t="shared" si="22"/>
        <v>3</v>
      </c>
      <c r="W87">
        <v>4123</v>
      </c>
      <c r="X87" t="s">
        <v>127</v>
      </c>
      <c r="Z87" s="189" t="str">
        <f t="shared" si="25"/>
        <v>41</v>
      </c>
      <c r="AA87" t="str">
        <f t="shared" si="26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>08006</v>
      </c>
      <c r="B88" s="40" t="str">
        <f>IF(C88="","",VLOOKUP('OPĆI DIO'!$C$1,'OPĆI DIO'!$N$4:$W$137,9,FALSE))</f>
        <v>Sveučilišta i veleučilišta u Republici Hrvatskoj</v>
      </c>
      <c r="C88" s="45">
        <v>43</v>
      </c>
      <c r="D88" s="40" t="str">
        <f t="shared" si="14"/>
        <v>Ostali prihodi za posebne namjene</v>
      </c>
      <c r="E88" s="340">
        <v>3225</v>
      </c>
      <c r="F88" s="40" t="str">
        <f t="shared" si="15"/>
        <v>Sitni inventar i auto gume</v>
      </c>
      <c r="G88" s="77" t="s">
        <v>144</v>
      </c>
      <c r="H88" s="40" t="str">
        <f t="shared" si="16"/>
        <v>REDOVNA DJELATNOST SVEUČILIŠTA U ZAGREBU (IZ EVIDENCIJSKIH PRIHODA)</v>
      </c>
      <c r="I88" s="40" t="str">
        <f t="shared" si="17"/>
        <v>0942</v>
      </c>
      <c r="J88" s="76">
        <v>6557</v>
      </c>
      <c r="K88" s="76">
        <v>6760</v>
      </c>
      <c r="L88" s="76">
        <v>6969</v>
      </c>
      <c r="M88" s="44"/>
      <c r="N88" t="str">
        <f>IF(C88="","",'OPĆI DIO'!$C$1)</f>
        <v>1940 SVEUČILIŠTE U ZAGREBU - UČITELJSKI FAKULTET</v>
      </c>
      <c r="O88" t="str">
        <f t="shared" si="18"/>
        <v>322</v>
      </c>
      <c r="P88" t="str">
        <f t="shared" si="19"/>
        <v>32</v>
      </c>
      <c r="Q88" t="str">
        <f t="shared" si="20"/>
        <v>43</v>
      </c>
      <c r="R88" t="str">
        <f t="shared" si="21"/>
        <v>94</v>
      </c>
      <c r="S88" t="str">
        <f t="shared" si="22"/>
        <v>3</v>
      </c>
      <c r="W88">
        <v>4124</v>
      </c>
      <c r="X88" t="s">
        <v>113</v>
      </c>
      <c r="Z88" s="189" t="str">
        <f t="shared" si="25"/>
        <v>41</v>
      </c>
      <c r="AA88" t="str">
        <f t="shared" si="26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>08006</v>
      </c>
      <c r="B89" s="40" t="str">
        <f>IF(C89="","",VLOOKUP('OPĆI DIO'!$C$1,'OPĆI DIO'!$N$4:$W$137,9,FALSE))</f>
        <v>Sveučilišta i veleučilišta u Republici Hrvatskoj</v>
      </c>
      <c r="C89" s="45">
        <v>43</v>
      </c>
      <c r="D89" s="40" t="str">
        <f t="shared" si="14"/>
        <v>Ostali prihodi za posebne namjene</v>
      </c>
      <c r="E89" s="340">
        <v>3227</v>
      </c>
      <c r="F89" s="40" t="str">
        <f t="shared" si="15"/>
        <v>Službena, radna i zaštitna odjeća i obuća</v>
      </c>
      <c r="G89" s="77" t="s">
        <v>144</v>
      </c>
      <c r="H89" s="40" t="str">
        <f t="shared" si="16"/>
        <v>REDOVNA DJELATNOST SVEUČILIŠTA U ZAGREBU (IZ EVIDENCIJSKIH PRIHODA)</v>
      </c>
      <c r="I89" s="40" t="str">
        <f t="shared" si="17"/>
        <v>0942</v>
      </c>
      <c r="J89" s="76">
        <v>3451</v>
      </c>
      <c r="K89" s="76">
        <v>3558</v>
      </c>
      <c r="L89" s="76">
        <v>3668</v>
      </c>
      <c r="M89" s="44"/>
      <c r="N89" t="str">
        <f>IF(C89="","",'OPĆI DIO'!$C$1)</f>
        <v>1940 SVEUČILIŠTE U ZAGREBU - UČITELJSKI FAKULTET</v>
      </c>
      <c r="O89" t="str">
        <f t="shared" si="18"/>
        <v>322</v>
      </c>
      <c r="P89" t="str">
        <f t="shared" si="19"/>
        <v>32</v>
      </c>
      <c r="Q89" t="str">
        <f t="shared" si="20"/>
        <v>43</v>
      </c>
      <c r="R89" t="str">
        <f t="shared" si="21"/>
        <v>94</v>
      </c>
      <c r="S89" t="str">
        <f t="shared" si="22"/>
        <v>3</v>
      </c>
      <c r="W89">
        <v>4126</v>
      </c>
      <c r="X89" t="s">
        <v>157</v>
      </c>
      <c r="Z89" s="189" t="str">
        <f t="shared" si="25"/>
        <v>41</v>
      </c>
      <c r="AA89" t="str">
        <f t="shared" si="26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>08006</v>
      </c>
      <c r="B90" s="40" t="str">
        <f>IF(C90="","",VLOOKUP('OPĆI DIO'!$C$1,'OPĆI DIO'!$N$4:$W$137,9,FALSE))</f>
        <v>Sveučilišta i veleučilišta u Republici Hrvatskoj</v>
      </c>
      <c r="C90" s="45">
        <v>43</v>
      </c>
      <c r="D90" s="40" t="str">
        <f t="shared" si="14"/>
        <v>Ostali prihodi za posebne namjene</v>
      </c>
      <c r="E90" s="340">
        <v>3231</v>
      </c>
      <c r="F90" s="40" t="str">
        <f t="shared" si="15"/>
        <v>Usluge telefona, pošte i prijevoza</v>
      </c>
      <c r="G90" s="77" t="s">
        <v>144</v>
      </c>
      <c r="H90" s="40" t="str">
        <f t="shared" si="16"/>
        <v>REDOVNA DJELATNOST SVEUČILIŠTA U ZAGREBU (IZ EVIDENCIJSKIH PRIHODA)</v>
      </c>
      <c r="I90" s="40" t="str">
        <f t="shared" si="17"/>
        <v>0942</v>
      </c>
      <c r="J90" s="76">
        <v>13803</v>
      </c>
      <c r="K90" s="76">
        <v>14231</v>
      </c>
      <c r="L90" s="76">
        <v>14672</v>
      </c>
      <c r="M90" s="44"/>
      <c r="N90" t="str">
        <f>IF(C90="","",'OPĆI DIO'!$C$1)</f>
        <v>1940 SVEUČILIŠTE U ZAGREBU - UČITELJSKI FAKULTET</v>
      </c>
      <c r="O90" t="str">
        <f t="shared" si="18"/>
        <v>323</v>
      </c>
      <c r="P90" t="str">
        <f t="shared" si="19"/>
        <v>32</v>
      </c>
      <c r="Q90" t="str">
        <f t="shared" si="20"/>
        <v>43</v>
      </c>
      <c r="R90" t="str">
        <f t="shared" si="21"/>
        <v>94</v>
      </c>
      <c r="S90" t="str">
        <f t="shared" si="22"/>
        <v>3</v>
      </c>
      <c r="W90">
        <v>4211</v>
      </c>
      <c r="X90" t="s">
        <v>171</v>
      </c>
      <c r="Z90" s="189" t="str">
        <f t="shared" si="25"/>
        <v>42</v>
      </c>
      <c r="AA90" t="str">
        <f t="shared" si="26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>08006</v>
      </c>
      <c r="B91" s="40" t="str">
        <f>IF(C91="","",VLOOKUP('OPĆI DIO'!$C$1,'OPĆI DIO'!$N$4:$W$137,9,FALSE))</f>
        <v>Sveučilišta i veleučilišta u Republici Hrvatskoj</v>
      </c>
      <c r="C91" s="45">
        <v>43</v>
      </c>
      <c r="D91" s="40" t="str">
        <f t="shared" si="14"/>
        <v>Ostali prihodi za posebne namjene</v>
      </c>
      <c r="E91" s="340">
        <v>3232</v>
      </c>
      <c r="F91" s="40" t="str">
        <f t="shared" si="15"/>
        <v>Usluge tekućeg i investicijskog održavanja</v>
      </c>
      <c r="G91" s="77" t="s">
        <v>144</v>
      </c>
      <c r="H91" s="40" t="str">
        <f t="shared" si="16"/>
        <v>REDOVNA DJELATNOST SVEUČILIŠTA U ZAGREBU (IZ EVIDENCIJSKIH PRIHODA)</v>
      </c>
      <c r="I91" s="40" t="str">
        <f t="shared" si="17"/>
        <v>0942</v>
      </c>
      <c r="J91" s="76">
        <v>120777</v>
      </c>
      <c r="K91" s="76">
        <v>124520</v>
      </c>
      <c r="L91" s="76">
        <v>128385</v>
      </c>
      <c r="M91" s="44"/>
      <c r="N91" t="str">
        <f>IF(C91="","",'OPĆI DIO'!$C$1)</f>
        <v>1940 SVEUČILIŠTE U ZAGREBU - UČITELJSKI FAKULTET</v>
      </c>
      <c r="O91" t="str">
        <f t="shared" si="18"/>
        <v>323</v>
      </c>
      <c r="P91" t="str">
        <f t="shared" si="19"/>
        <v>32</v>
      </c>
      <c r="Q91" t="str">
        <f t="shared" si="20"/>
        <v>43</v>
      </c>
      <c r="R91" t="str">
        <f t="shared" si="21"/>
        <v>94</v>
      </c>
      <c r="S91" t="str">
        <f t="shared" si="22"/>
        <v>3</v>
      </c>
      <c r="W91">
        <v>4212</v>
      </c>
      <c r="X91" t="s">
        <v>59</v>
      </c>
      <c r="Z91" s="189" t="str">
        <f t="shared" si="25"/>
        <v>42</v>
      </c>
      <c r="AA91" t="str">
        <f t="shared" si="26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>08006</v>
      </c>
      <c r="B92" s="40" t="str">
        <f>IF(C92="","",VLOOKUP('OPĆI DIO'!$C$1,'OPĆI DIO'!$N$4:$W$137,9,FALSE))</f>
        <v>Sveučilišta i veleučilišta u Republici Hrvatskoj</v>
      </c>
      <c r="C92" s="45">
        <v>43</v>
      </c>
      <c r="D92" s="40" t="str">
        <f t="shared" si="14"/>
        <v>Ostali prihodi za posebne namjene</v>
      </c>
      <c r="E92" s="340">
        <v>3233</v>
      </c>
      <c r="F92" s="40" t="str">
        <f t="shared" si="15"/>
        <v>Usluge promidžbe i informiranja</v>
      </c>
      <c r="G92" s="77" t="s">
        <v>144</v>
      </c>
      <c r="H92" s="40" t="str">
        <f t="shared" si="16"/>
        <v>REDOVNA DJELATNOST SVEUČILIŠTA U ZAGREBU (IZ EVIDENCIJSKIH PRIHODA)</v>
      </c>
      <c r="I92" s="40" t="str">
        <f t="shared" si="17"/>
        <v>0942</v>
      </c>
      <c r="J92" s="76">
        <v>11733</v>
      </c>
      <c r="K92" s="76">
        <v>12096</v>
      </c>
      <c r="L92" s="76">
        <v>12471</v>
      </c>
      <c r="M92" s="44"/>
      <c r="N92" t="str">
        <f>IF(C92="","",'OPĆI DIO'!$C$1)</f>
        <v>1940 SVEUČILIŠTE U ZAGREBU - UČITELJSKI FAKULTET</v>
      </c>
      <c r="O92" t="str">
        <f t="shared" si="18"/>
        <v>323</v>
      </c>
      <c r="P92" t="str">
        <f t="shared" si="19"/>
        <v>32</v>
      </c>
      <c r="Q92" t="str">
        <f t="shared" si="20"/>
        <v>43</v>
      </c>
      <c r="R92" t="str">
        <f t="shared" si="21"/>
        <v>94</v>
      </c>
      <c r="S92" t="str">
        <f t="shared" si="22"/>
        <v>3</v>
      </c>
      <c r="W92">
        <v>4213</v>
      </c>
      <c r="X92" t="s">
        <v>158</v>
      </c>
      <c r="Z92" s="189" t="str">
        <f t="shared" si="25"/>
        <v>42</v>
      </c>
      <c r="AA92" t="str">
        <f t="shared" si="26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>08006</v>
      </c>
      <c r="B93" s="40" t="str">
        <f>IF(C93="","",VLOOKUP('OPĆI DIO'!$C$1,'OPĆI DIO'!$N$4:$W$137,9,FALSE))</f>
        <v>Sveučilišta i veleučilišta u Republici Hrvatskoj</v>
      </c>
      <c r="C93" s="45">
        <v>43</v>
      </c>
      <c r="D93" s="40" t="str">
        <f t="shared" si="14"/>
        <v>Ostali prihodi za posebne namjene</v>
      </c>
      <c r="E93" s="340">
        <v>3234</v>
      </c>
      <c r="F93" s="40" t="str">
        <f t="shared" si="15"/>
        <v>Komunalne usluge</v>
      </c>
      <c r="G93" s="77" t="s">
        <v>144</v>
      </c>
      <c r="H93" s="40" t="str">
        <f t="shared" si="16"/>
        <v>REDOVNA DJELATNOST SVEUČILIŠTA U ZAGREBU (IZ EVIDENCIJSKIH PRIHODA)</v>
      </c>
      <c r="I93" s="40" t="str">
        <f t="shared" si="17"/>
        <v>0942</v>
      </c>
      <c r="J93" s="76">
        <v>14838</v>
      </c>
      <c r="K93" s="76">
        <v>15298</v>
      </c>
      <c r="L93" s="76">
        <v>15773</v>
      </c>
      <c r="M93" s="44"/>
      <c r="N93" t="str">
        <f>IF(C93="","",'OPĆI DIO'!$C$1)</f>
        <v>1940 SVEUČILIŠTE U ZAGREBU - UČITELJSKI FAKULTET</v>
      </c>
      <c r="O93" t="str">
        <f t="shared" si="18"/>
        <v>323</v>
      </c>
      <c r="P93" t="str">
        <f t="shared" si="19"/>
        <v>32</v>
      </c>
      <c r="Q93" t="str">
        <f t="shared" si="20"/>
        <v>43</v>
      </c>
      <c r="R93" t="str">
        <f t="shared" si="21"/>
        <v>94</v>
      </c>
      <c r="S93" t="str">
        <f t="shared" si="22"/>
        <v>3</v>
      </c>
      <c r="W93">
        <v>4214</v>
      </c>
      <c r="X93" t="s">
        <v>159</v>
      </c>
      <c r="Z93" s="189" t="str">
        <f t="shared" si="25"/>
        <v>42</v>
      </c>
      <c r="AA93" t="str">
        <f t="shared" si="26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>08006</v>
      </c>
      <c r="B94" s="40" t="str">
        <f>IF(C94="","",VLOOKUP('OPĆI DIO'!$C$1,'OPĆI DIO'!$N$4:$W$137,9,FALSE))</f>
        <v>Sveučilišta i veleučilišta u Republici Hrvatskoj</v>
      </c>
      <c r="C94" s="45">
        <v>43</v>
      </c>
      <c r="D94" s="40" t="str">
        <f t="shared" si="14"/>
        <v>Ostali prihodi za posebne namjene</v>
      </c>
      <c r="E94" s="340">
        <v>3235</v>
      </c>
      <c r="F94" s="40" t="str">
        <f t="shared" si="15"/>
        <v>Zakupnine i najamnine</v>
      </c>
      <c r="G94" s="77" t="s">
        <v>144</v>
      </c>
      <c r="H94" s="40" t="str">
        <f t="shared" si="16"/>
        <v>REDOVNA DJELATNOST SVEUČILIŠTA U ZAGREBU (IZ EVIDENCIJSKIH PRIHODA)</v>
      </c>
      <c r="I94" s="40" t="str">
        <f t="shared" si="17"/>
        <v>0942</v>
      </c>
      <c r="J94" s="76">
        <v>4486</v>
      </c>
      <c r="K94" s="76">
        <v>4625</v>
      </c>
      <c r="L94" s="76">
        <v>4768</v>
      </c>
      <c r="M94" s="44"/>
      <c r="N94" t="str">
        <f>IF(C94="","",'OPĆI DIO'!$C$1)</f>
        <v>1940 SVEUČILIŠTE U ZAGREBU - UČITELJSKI FAKULTET</v>
      </c>
      <c r="O94" t="str">
        <f t="shared" si="18"/>
        <v>323</v>
      </c>
      <c r="P94" t="str">
        <f t="shared" si="19"/>
        <v>32</v>
      </c>
      <c r="Q94" t="str">
        <f t="shared" si="20"/>
        <v>43</v>
      </c>
      <c r="R94" t="str">
        <f t="shared" si="21"/>
        <v>94</v>
      </c>
      <c r="S94" t="str">
        <f t="shared" si="22"/>
        <v>3</v>
      </c>
      <c r="W94">
        <v>4221</v>
      </c>
      <c r="X94" t="s">
        <v>94</v>
      </c>
      <c r="Z94" s="189" t="str">
        <f t="shared" si="25"/>
        <v>42</v>
      </c>
      <c r="AA94" t="str">
        <f t="shared" si="26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>08006</v>
      </c>
      <c r="B95" s="40" t="str">
        <f>IF(C95="","",VLOOKUP('OPĆI DIO'!$C$1,'OPĆI DIO'!$N$4:$W$137,9,FALSE))</f>
        <v>Sveučilišta i veleučilišta u Republici Hrvatskoj</v>
      </c>
      <c r="C95" s="45">
        <v>43</v>
      </c>
      <c r="D95" s="40" t="str">
        <f t="shared" si="14"/>
        <v>Ostali prihodi za posebne namjene</v>
      </c>
      <c r="E95" s="340">
        <v>3236</v>
      </c>
      <c r="F95" s="40" t="str">
        <f t="shared" si="15"/>
        <v>Zdravstvene i veterinarske usluge</v>
      </c>
      <c r="G95" s="77" t="s">
        <v>144</v>
      </c>
      <c r="H95" s="40" t="str">
        <f t="shared" si="16"/>
        <v>REDOVNA DJELATNOST SVEUČILIŠTA U ZAGREBU (IZ EVIDENCIJSKIH PRIHODA)</v>
      </c>
      <c r="I95" s="40" t="str">
        <f t="shared" si="17"/>
        <v>0942</v>
      </c>
      <c r="J95" s="76">
        <v>4313</v>
      </c>
      <c r="K95" s="76">
        <v>4447</v>
      </c>
      <c r="L95" s="76">
        <v>4585</v>
      </c>
      <c r="M95" s="44"/>
      <c r="N95" t="str">
        <f>IF(C95="","",'OPĆI DIO'!$C$1)</f>
        <v>1940 SVEUČILIŠTE U ZAGREBU - UČITELJSKI FAKULTET</v>
      </c>
      <c r="O95" t="str">
        <f t="shared" si="18"/>
        <v>323</v>
      </c>
      <c r="P95" t="str">
        <f t="shared" si="19"/>
        <v>32</v>
      </c>
      <c r="Q95" t="str">
        <f t="shared" si="20"/>
        <v>43</v>
      </c>
      <c r="R95" t="str">
        <f t="shared" si="21"/>
        <v>94</v>
      </c>
      <c r="S95" t="str">
        <f t="shared" si="22"/>
        <v>3</v>
      </c>
      <c r="W95">
        <v>4222</v>
      </c>
      <c r="X95" t="s">
        <v>105</v>
      </c>
      <c r="Z95" s="189" t="str">
        <f t="shared" si="25"/>
        <v>42</v>
      </c>
      <c r="AA95" t="str">
        <f t="shared" si="26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>08006</v>
      </c>
      <c r="B96" s="40" t="str">
        <f>IF(C96="","",VLOOKUP('OPĆI DIO'!$C$1,'OPĆI DIO'!$N$4:$W$137,9,FALSE))</f>
        <v>Sveučilišta i veleučilišta u Republici Hrvatskoj</v>
      </c>
      <c r="C96" s="45">
        <v>43</v>
      </c>
      <c r="D96" s="40" t="str">
        <f t="shared" si="14"/>
        <v>Ostali prihodi za posebne namjene</v>
      </c>
      <c r="E96" s="340">
        <v>3237</v>
      </c>
      <c r="F96" s="40" t="str">
        <f t="shared" si="15"/>
        <v>Intelektualne i osobne usluge</v>
      </c>
      <c r="G96" s="77" t="s">
        <v>144</v>
      </c>
      <c r="H96" s="40" t="str">
        <f t="shared" si="16"/>
        <v>REDOVNA DJELATNOST SVEUČILIŠTA U ZAGREBU (IZ EVIDENCIJSKIH PRIHODA)</v>
      </c>
      <c r="I96" s="40" t="str">
        <f t="shared" si="17"/>
        <v>0942</v>
      </c>
      <c r="J96" s="76">
        <v>120778</v>
      </c>
      <c r="K96" s="76">
        <v>124522</v>
      </c>
      <c r="L96" s="76">
        <v>128384</v>
      </c>
      <c r="M96" s="44"/>
      <c r="N96" t="str">
        <f>IF(C96="","",'OPĆI DIO'!$C$1)</f>
        <v>1940 SVEUČILIŠTE U ZAGREBU - UČITELJSKI FAKULTET</v>
      </c>
      <c r="O96" t="str">
        <f t="shared" si="18"/>
        <v>323</v>
      </c>
      <c r="P96" t="str">
        <f t="shared" si="19"/>
        <v>32</v>
      </c>
      <c r="Q96" t="str">
        <f t="shared" si="20"/>
        <v>43</v>
      </c>
      <c r="R96" t="str">
        <f t="shared" si="21"/>
        <v>94</v>
      </c>
      <c r="S96" t="str">
        <f t="shared" si="22"/>
        <v>3</v>
      </c>
      <c r="W96">
        <v>4223</v>
      </c>
      <c r="X96" t="s">
        <v>118</v>
      </c>
      <c r="Z96" s="189" t="str">
        <f t="shared" si="25"/>
        <v>42</v>
      </c>
      <c r="AA96" t="str">
        <f t="shared" si="26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>08006</v>
      </c>
      <c r="B97" s="40" t="str">
        <f>IF(C97="","",VLOOKUP('OPĆI DIO'!$C$1,'OPĆI DIO'!$N$4:$W$137,9,FALSE))</f>
        <v>Sveučilišta i veleučilišta u Republici Hrvatskoj</v>
      </c>
      <c r="C97" s="45">
        <v>43</v>
      </c>
      <c r="D97" s="40" t="str">
        <f t="shared" si="14"/>
        <v>Ostali prihodi za posebne namjene</v>
      </c>
      <c r="E97" s="340">
        <v>3238</v>
      </c>
      <c r="F97" s="40" t="str">
        <f t="shared" si="15"/>
        <v>Računalne usluge</v>
      </c>
      <c r="G97" s="77" t="s">
        <v>144</v>
      </c>
      <c r="H97" s="40" t="str">
        <f t="shared" si="16"/>
        <v>REDOVNA DJELATNOST SVEUČILIŠTA U ZAGREBU (IZ EVIDENCIJSKIH PRIHODA)</v>
      </c>
      <c r="I97" s="40" t="str">
        <f t="shared" si="17"/>
        <v>0942</v>
      </c>
      <c r="J97" s="76">
        <v>12250</v>
      </c>
      <c r="K97" s="76">
        <v>12630</v>
      </c>
      <c r="L97" s="76">
        <v>13022</v>
      </c>
      <c r="M97" s="44"/>
      <c r="N97" t="str">
        <f>IF(C97="","",'OPĆI DIO'!$C$1)</f>
        <v>1940 SVEUČILIŠTE U ZAGREBU - UČITELJSKI FAKULTET</v>
      </c>
      <c r="O97" t="str">
        <f t="shared" si="18"/>
        <v>323</v>
      </c>
      <c r="P97" t="str">
        <f t="shared" si="19"/>
        <v>32</v>
      </c>
      <c r="Q97" t="str">
        <f t="shared" si="20"/>
        <v>43</v>
      </c>
      <c r="R97" t="str">
        <f t="shared" si="21"/>
        <v>94</v>
      </c>
      <c r="S97" t="str">
        <f t="shared" si="22"/>
        <v>3</v>
      </c>
      <c r="W97">
        <v>4224</v>
      </c>
      <c r="X97" t="s">
        <v>111</v>
      </c>
      <c r="Z97" s="189" t="str">
        <f t="shared" si="25"/>
        <v>42</v>
      </c>
      <c r="AA97" t="str">
        <f t="shared" si="26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>08006</v>
      </c>
      <c r="B98" s="40" t="str">
        <f>IF(C98="","",VLOOKUP('OPĆI DIO'!$C$1,'OPĆI DIO'!$N$4:$W$137,9,FALSE))</f>
        <v>Sveučilišta i veleučilišta u Republici Hrvatskoj</v>
      </c>
      <c r="C98" s="45">
        <v>43</v>
      </c>
      <c r="D98" s="40" t="str">
        <f t="shared" si="14"/>
        <v>Ostali prihodi za posebne namjene</v>
      </c>
      <c r="E98" s="340">
        <v>3239</v>
      </c>
      <c r="F98" s="40" t="str">
        <f t="shared" si="15"/>
        <v>Ostale usluge</v>
      </c>
      <c r="G98" s="77" t="s">
        <v>144</v>
      </c>
      <c r="H98" s="40" t="str">
        <f t="shared" si="16"/>
        <v>REDOVNA DJELATNOST SVEUČILIŠTA U ZAGREBU (IZ EVIDENCIJSKIH PRIHODA)</v>
      </c>
      <c r="I98" s="40" t="str">
        <f t="shared" si="17"/>
        <v>0942</v>
      </c>
      <c r="J98" s="76">
        <v>47276</v>
      </c>
      <c r="K98" s="76">
        <v>48741</v>
      </c>
      <c r="L98" s="76">
        <v>50252</v>
      </c>
      <c r="M98" s="44"/>
      <c r="N98" t="str">
        <f>IF(C98="","",'OPĆI DIO'!$C$1)</f>
        <v>1940 SVEUČILIŠTE U ZAGREBU - UČITELJSKI FAKULTET</v>
      </c>
      <c r="O98" t="str">
        <f t="shared" si="18"/>
        <v>323</v>
      </c>
      <c r="P98" t="str">
        <f t="shared" si="19"/>
        <v>32</v>
      </c>
      <c r="Q98" t="str">
        <f t="shared" si="20"/>
        <v>43</v>
      </c>
      <c r="R98" t="str">
        <f t="shared" si="21"/>
        <v>94</v>
      </c>
      <c r="S98" t="str">
        <f t="shared" si="22"/>
        <v>3</v>
      </c>
      <c r="W98">
        <v>4225</v>
      </c>
      <c r="X98" t="s">
        <v>115</v>
      </c>
      <c r="Z98" s="189" t="str">
        <f t="shared" si="25"/>
        <v>42</v>
      </c>
      <c r="AA98" t="str">
        <f t="shared" si="26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>08006</v>
      </c>
      <c r="B99" s="40" t="str">
        <f>IF(C99="","",VLOOKUP('OPĆI DIO'!$C$1,'OPĆI DIO'!$N$4:$W$137,9,FALSE))</f>
        <v>Sveučilišta i veleučilišta u Republici Hrvatskoj</v>
      </c>
      <c r="C99" s="45">
        <v>43</v>
      </c>
      <c r="D99" s="40" t="str">
        <f t="shared" si="14"/>
        <v>Ostali prihodi za posebne namjene</v>
      </c>
      <c r="E99" s="340">
        <v>3241</v>
      </c>
      <c r="F99" s="40" t="str">
        <f t="shared" si="15"/>
        <v>Naknade troškova osobama izvan radnog odnosa</v>
      </c>
      <c r="G99" s="77" t="s">
        <v>144</v>
      </c>
      <c r="H99" s="40" t="str">
        <f t="shared" si="16"/>
        <v>REDOVNA DJELATNOST SVEUČILIŠTA U ZAGREBU (IZ EVIDENCIJSKIH PRIHODA)</v>
      </c>
      <c r="I99" s="40" t="str">
        <f t="shared" si="17"/>
        <v>0942</v>
      </c>
      <c r="J99" s="76">
        <v>13572</v>
      </c>
      <c r="K99" s="76">
        <v>13993</v>
      </c>
      <c r="L99" s="76">
        <v>14426</v>
      </c>
      <c r="M99" s="44"/>
      <c r="N99" t="str">
        <f>IF(C99="","",'OPĆI DIO'!$C$1)</f>
        <v>1940 SVEUČILIŠTE U ZAGREBU - UČITELJSKI FAKULTET</v>
      </c>
      <c r="O99" t="str">
        <f t="shared" si="18"/>
        <v>324</v>
      </c>
      <c r="P99" t="str">
        <f t="shared" si="19"/>
        <v>32</v>
      </c>
      <c r="Q99" t="str">
        <f t="shared" si="20"/>
        <v>43</v>
      </c>
      <c r="R99" t="str">
        <f t="shared" si="21"/>
        <v>94</v>
      </c>
      <c r="S99" t="str">
        <f t="shared" si="22"/>
        <v>3</v>
      </c>
      <c r="W99">
        <v>4226</v>
      </c>
      <c r="X99" t="s">
        <v>160</v>
      </c>
      <c r="Z99" s="189" t="str">
        <f t="shared" si="25"/>
        <v>42</v>
      </c>
      <c r="AA99" t="str">
        <f t="shared" si="26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>08006</v>
      </c>
      <c r="B100" s="40" t="str">
        <f>IF(C100="","",VLOOKUP('OPĆI DIO'!$C$1,'OPĆI DIO'!$N$4:$W$137,9,FALSE))</f>
        <v>Sveučilišta i veleučilišta u Republici Hrvatskoj</v>
      </c>
      <c r="C100" s="45">
        <v>43</v>
      </c>
      <c r="D100" s="40" t="str">
        <f t="shared" si="14"/>
        <v>Ostali prihodi za posebne namjene</v>
      </c>
      <c r="E100" s="340">
        <v>3292</v>
      </c>
      <c r="F100" s="40" t="str">
        <f t="shared" si="15"/>
        <v>Premije osiguranja</v>
      </c>
      <c r="G100" s="77" t="s">
        <v>144</v>
      </c>
      <c r="H100" s="40" t="str">
        <f t="shared" si="16"/>
        <v>REDOVNA DJELATNOST SVEUČILIŠTA U ZAGREBU (IZ EVIDENCIJSKIH PRIHODA)</v>
      </c>
      <c r="I100" s="40" t="str">
        <f t="shared" si="17"/>
        <v>0942</v>
      </c>
      <c r="J100" s="76">
        <v>6902</v>
      </c>
      <c r="K100" s="76">
        <v>7116</v>
      </c>
      <c r="L100" s="76">
        <v>7336</v>
      </c>
      <c r="M100" s="44"/>
      <c r="N100" t="str">
        <f>IF(C100="","",'OPĆI DIO'!$C$1)</f>
        <v>1940 SVEUČILIŠTE U ZAGREBU - UČITELJSKI FAKULTET</v>
      </c>
      <c r="O100" t="str">
        <f t="shared" si="18"/>
        <v>329</v>
      </c>
      <c r="P100" t="str">
        <f t="shared" si="19"/>
        <v>32</v>
      </c>
      <c r="Q100" t="str">
        <f t="shared" si="20"/>
        <v>43</v>
      </c>
      <c r="R100" t="str">
        <f t="shared" si="21"/>
        <v>94</v>
      </c>
      <c r="S100" t="str">
        <f t="shared" si="22"/>
        <v>3</v>
      </c>
      <c r="W100">
        <v>4227</v>
      </c>
      <c r="X100" t="s">
        <v>128</v>
      </c>
      <c r="Z100" s="189" t="str">
        <f t="shared" si="25"/>
        <v>42</v>
      </c>
      <c r="AA100" t="str">
        <f t="shared" si="26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>08006</v>
      </c>
      <c r="B101" s="40" t="str">
        <f>IF(C101="","",VLOOKUP('OPĆI DIO'!$C$1,'OPĆI DIO'!$N$4:$W$137,9,FALSE))</f>
        <v>Sveučilišta i veleučilišta u Republici Hrvatskoj</v>
      </c>
      <c r="C101" s="45">
        <v>43</v>
      </c>
      <c r="D101" s="40" t="str">
        <f t="shared" si="14"/>
        <v>Ostali prihodi za posebne namjene</v>
      </c>
      <c r="E101" s="340">
        <v>3293</v>
      </c>
      <c r="F101" s="40" t="str">
        <f t="shared" si="15"/>
        <v>Reprezentacija</v>
      </c>
      <c r="G101" s="77" t="s">
        <v>144</v>
      </c>
      <c r="H101" s="40" t="str">
        <f t="shared" si="16"/>
        <v>REDOVNA DJELATNOST SVEUČILIŠTA U ZAGREBU (IZ EVIDENCIJSKIH PRIHODA)</v>
      </c>
      <c r="I101" s="40" t="str">
        <f t="shared" si="17"/>
        <v>0942</v>
      </c>
      <c r="J101" s="76">
        <v>21495</v>
      </c>
      <c r="K101" s="76">
        <v>22161</v>
      </c>
      <c r="L101" s="76">
        <v>22848</v>
      </c>
      <c r="M101" s="44"/>
      <c r="N101" t="str">
        <f>IF(C101="","",'OPĆI DIO'!$C$1)</f>
        <v>1940 SVEUČILIŠTE U ZAGREBU - UČITELJSKI FAKULTET</v>
      </c>
      <c r="O101" t="str">
        <f t="shared" si="18"/>
        <v>329</v>
      </c>
      <c r="P101" t="str">
        <f t="shared" si="19"/>
        <v>32</v>
      </c>
      <c r="Q101" t="str">
        <f t="shared" si="20"/>
        <v>43</v>
      </c>
      <c r="R101" t="str">
        <f t="shared" si="21"/>
        <v>94</v>
      </c>
      <c r="S101" t="str">
        <f t="shared" si="22"/>
        <v>3</v>
      </c>
      <c r="W101">
        <v>4231</v>
      </c>
      <c r="X101" t="s">
        <v>161</v>
      </c>
      <c r="Z101" s="189" t="str">
        <f t="shared" si="25"/>
        <v>42</v>
      </c>
      <c r="AA101" t="str">
        <f t="shared" si="26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>08006</v>
      </c>
      <c r="B102" s="40" t="str">
        <f>IF(C102="","",VLOOKUP('OPĆI DIO'!$C$1,'OPĆI DIO'!$N$4:$W$137,9,FALSE))</f>
        <v>Sveučilišta i veleučilišta u Republici Hrvatskoj</v>
      </c>
      <c r="C102" s="45">
        <v>43</v>
      </c>
      <c r="D102" s="40" t="str">
        <f t="shared" si="14"/>
        <v>Ostali prihodi za posebne namjene</v>
      </c>
      <c r="E102" s="340">
        <v>3295</v>
      </c>
      <c r="F102" s="40" t="str">
        <f t="shared" si="15"/>
        <v>Pristojbe i naknade</v>
      </c>
      <c r="G102" s="77" t="s">
        <v>144</v>
      </c>
      <c r="H102" s="40" t="str">
        <f t="shared" si="16"/>
        <v>REDOVNA DJELATNOST SVEUČILIŠTA U ZAGREBU (IZ EVIDENCIJSKIH PRIHODA)</v>
      </c>
      <c r="I102" s="40" t="str">
        <f t="shared" si="17"/>
        <v>0942</v>
      </c>
      <c r="J102" s="76">
        <v>3451</v>
      </c>
      <c r="K102" s="76">
        <v>3558</v>
      </c>
      <c r="L102" s="76">
        <v>3668</v>
      </c>
      <c r="M102" s="44"/>
      <c r="N102" t="str">
        <f>IF(C102="","",'OPĆI DIO'!$C$1)</f>
        <v>1940 SVEUČILIŠTE U ZAGREBU - UČITELJSKI FAKULTET</v>
      </c>
      <c r="O102" t="str">
        <f t="shared" si="18"/>
        <v>329</v>
      </c>
      <c r="P102" t="str">
        <f t="shared" si="19"/>
        <v>32</v>
      </c>
      <c r="Q102" t="str">
        <f t="shared" si="20"/>
        <v>43</v>
      </c>
      <c r="R102" t="str">
        <f t="shared" si="21"/>
        <v>94</v>
      </c>
      <c r="S102" t="str">
        <f t="shared" si="22"/>
        <v>3</v>
      </c>
      <c r="W102">
        <v>4233</v>
      </c>
      <c r="X102" t="s">
        <v>169</v>
      </c>
      <c r="Z102" s="189" t="str">
        <f t="shared" ref="Z102:Z129" si="27">LEFT(W102,2)</f>
        <v>42</v>
      </c>
      <c r="AA102" t="str">
        <f t="shared" si="26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>08006</v>
      </c>
      <c r="B103" s="40" t="str">
        <f>IF(C103="","",VLOOKUP('OPĆI DIO'!$C$1,'OPĆI DIO'!$N$4:$W$137,9,FALSE))</f>
        <v>Sveučilišta i veleučilišta u Republici Hrvatskoj</v>
      </c>
      <c r="C103" s="45">
        <v>43</v>
      </c>
      <c r="D103" s="40" t="str">
        <f t="shared" si="14"/>
        <v>Ostali prihodi za posebne namjene</v>
      </c>
      <c r="E103" s="340">
        <v>3299</v>
      </c>
      <c r="F103" s="40" t="str">
        <f t="shared" si="15"/>
        <v>Ostali nespomenuti rashodi poslovanja</v>
      </c>
      <c r="G103" s="77" t="s">
        <v>144</v>
      </c>
      <c r="H103" s="40" t="str">
        <f t="shared" si="16"/>
        <v>REDOVNA DJELATNOST SVEUČILIŠTA U ZAGREBU (IZ EVIDENCIJSKIH PRIHODA)</v>
      </c>
      <c r="I103" s="40" t="str">
        <f t="shared" si="17"/>
        <v>0942</v>
      </c>
      <c r="J103" s="76">
        <v>14376</v>
      </c>
      <c r="K103" s="76">
        <v>14822</v>
      </c>
      <c r="L103" s="76">
        <v>15281</v>
      </c>
      <c r="M103" s="44"/>
      <c r="N103" t="str">
        <f>IF(C103="","",'OPĆI DIO'!$C$1)</f>
        <v>1940 SVEUČILIŠTE U ZAGREBU - UČITELJSKI FAKULTET</v>
      </c>
      <c r="O103" t="str">
        <f t="shared" si="18"/>
        <v>329</v>
      </c>
      <c r="P103" t="str">
        <f t="shared" si="19"/>
        <v>32</v>
      </c>
      <c r="Q103" t="str">
        <f t="shared" si="20"/>
        <v>43</v>
      </c>
      <c r="R103" t="str">
        <f t="shared" si="21"/>
        <v>94</v>
      </c>
      <c r="S103" t="str">
        <f t="shared" si="22"/>
        <v>3</v>
      </c>
      <c r="W103">
        <v>4241</v>
      </c>
      <c r="X103" t="s">
        <v>106</v>
      </c>
      <c r="Z103" s="189" t="str">
        <f t="shared" si="27"/>
        <v>42</v>
      </c>
      <c r="AA103" t="str">
        <f t="shared" si="26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>08006</v>
      </c>
      <c r="B104" s="40" t="str">
        <f>IF(C104="","",VLOOKUP('OPĆI DIO'!$C$1,'OPĆI DIO'!$N$4:$W$137,9,FALSE))</f>
        <v>Sveučilišta i veleučilišta u Republici Hrvatskoj</v>
      </c>
      <c r="C104" s="45">
        <v>43</v>
      </c>
      <c r="D104" s="40" t="str">
        <f t="shared" si="14"/>
        <v>Ostali prihodi za posebne namjene</v>
      </c>
      <c r="E104" s="340">
        <v>3431</v>
      </c>
      <c r="F104" s="40" t="str">
        <f t="shared" si="15"/>
        <v>Bankarske usluge i usluge platnog prometa</v>
      </c>
      <c r="G104" s="77" t="s">
        <v>144</v>
      </c>
      <c r="H104" s="40" t="str">
        <f t="shared" si="16"/>
        <v>REDOVNA DJELATNOST SVEUČILIŠTA U ZAGREBU (IZ EVIDENCIJSKIH PRIHODA)</v>
      </c>
      <c r="I104" s="40" t="str">
        <f t="shared" si="17"/>
        <v>0942</v>
      </c>
      <c r="J104" s="76">
        <v>2761</v>
      </c>
      <c r="K104" s="76">
        <v>2846</v>
      </c>
      <c r="L104" s="76">
        <v>2934</v>
      </c>
      <c r="M104" s="44"/>
      <c r="N104" t="str">
        <f>IF(C104="","",'OPĆI DIO'!$C$1)</f>
        <v>1940 SVEUČILIŠTE U ZAGREBU - UČITELJSKI FAKULTET</v>
      </c>
      <c r="O104" t="str">
        <f t="shared" si="18"/>
        <v>343</v>
      </c>
      <c r="P104" t="str">
        <f t="shared" si="19"/>
        <v>34</v>
      </c>
      <c r="Q104" t="str">
        <f t="shared" si="20"/>
        <v>43</v>
      </c>
      <c r="R104" t="str">
        <f t="shared" si="21"/>
        <v>94</v>
      </c>
      <c r="S104" t="str">
        <f t="shared" si="22"/>
        <v>3</v>
      </c>
      <c r="W104">
        <v>4242</v>
      </c>
      <c r="X104" t="s">
        <v>138</v>
      </c>
      <c r="Z104" s="189" t="str">
        <f t="shared" si="27"/>
        <v>42</v>
      </c>
      <c r="AA104" t="str">
        <f t="shared" si="26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>08006</v>
      </c>
      <c r="B105" s="40" t="str">
        <f>IF(C105="","",VLOOKUP('OPĆI DIO'!$C$1,'OPĆI DIO'!$N$4:$W$137,9,FALSE))</f>
        <v>Sveučilišta i veleučilišta u Republici Hrvatskoj</v>
      </c>
      <c r="C105" s="45">
        <v>43</v>
      </c>
      <c r="D105" s="40" t="str">
        <f t="shared" si="14"/>
        <v>Ostali prihodi za posebne namjene</v>
      </c>
      <c r="E105" s="340">
        <v>3432</v>
      </c>
      <c r="F105" s="40" t="str">
        <f t="shared" si="15"/>
        <v>Negativne tečajne razlike i razlike zbog primjene valutne kl</v>
      </c>
      <c r="G105" s="77" t="s">
        <v>144</v>
      </c>
      <c r="H105" s="40" t="str">
        <f t="shared" si="16"/>
        <v>REDOVNA DJELATNOST SVEUČILIŠTA U ZAGREBU (IZ EVIDENCIJSKIH PRIHODA)</v>
      </c>
      <c r="I105" s="40" t="str">
        <f t="shared" si="17"/>
        <v>0942</v>
      </c>
      <c r="J105" s="76">
        <v>69</v>
      </c>
      <c r="K105" s="76">
        <v>71</v>
      </c>
      <c r="L105" s="76">
        <v>73</v>
      </c>
      <c r="M105" s="44"/>
      <c r="N105" t="str">
        <f>IF(C105="","",'OPĆI DIO'!$C$1)</f>
        <v>1940 SVEUČILIŠTE U ZAGREBU - UČITELJSKI FAKULTET</v>
      </c>
      <c r="O105" t="str">
        <f t="shared" si="18"/>
        <v>343</v>
      </c>
      <c r="P105" t="str">
        <f t="shared" si="19"/>
        <v>34</v>
      </c>
      <c r="Q105" t="str">
        <f t="shared" si="20"/>
        <v>43</v>
      </c>
      <c r="R105" t="str">
        <f t="shared" si="21"/>
        <v>94</v>
      </c>
      <c r="S105" t="str">
        <f t="shared" si="22"/>
        <v>3</v>
      </c>
      <c r="W105">
        <v>4244</v>
      </c>
      <c r="X105" t="s">
        <v>170</v>
      </c>
      <c r="Z105" s="189" t="str">
        <f t="shared" si="27"/>
        <v>42</v>
      </c>
      <c r="AA105" t="str">
        <f t="shared" si="26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>
      <c r="A106" s="40" t="str">
        <f>IF(C106="","",VLOOKUP('OPĆI DIO'!$C$1,'OPĆI DIO'!$N$4:$W$137,10,FALSE))</f>
        <v>08006</v>
      </c>
      <c r="B106" s="40" t="str">
        <f>IF(C106="","",VLOOKUP('OPĆI DIO'!$C$1,'OPĆI DIO'!$N$4:$W$137,9,FALSE))</f>
        <v>Sveučilišta i veleučilišta u Republici Hrvatskoj</v>
      </c>
      <c r="C106" s="45">
        <v>43</v>
      </c>
      <c r="D106" s="40" t="str">
        <f t="shared" si="14"/>
        <v>Ostali prihodi za posebne namjene</v>
      </c>
      <c r="E106" s="340">
        <v>3433</v>
      </c>
      <c r="F106" s="40" t="str">
        <f t="shared" si="15"/>
        <v>Zatezne kamate</v>
      </c>
      <c r="G106" s="77" t="s">
        <v>144</v>
      </c>
      <c r="H106" s="40" t="str">
        <f t="shared" si="16"/>
        <v>REDOVNA DJELATNOST SVEUČILIŠTA U ZAGREBU (IZ EVIDENCIJSKIH PRIHODA)</v>
      </c>
      <c r="I106" s="40" t="str">
        <f t="shared" si="17"/>
        <v>0942</v>
      </c>
      <c r="J106" s="76">
        <v>8627</v>
      </c>
      <c r="K106" s="76">
        <v>8894</v>
      </c>
      <c r="L106" s="76">
        <v>9170</v>
      </c>
      <c r="M106" s="44"/>
      <c r="N106" t="str">
        <f>IF(C106="","",'OPĆI DIO'!$C$1)</f>
        <v>1940 SVEUČILIŠTE U ZAGREBU - UČITELJSKI FAKULTET</v>
      </c>
      <c r="O106" t="str">
        <f t="shared" si="18"/>
        <v>343</v>
      </c>
      <c r="P106" t="str">
        <f t="shared" si="19"/>
        <v>34</v>
      </c>
      <c r="Q106" t="str">
        <f t="shared" si="20"/>
        <v>43</v>
      </c>
      <c r="R106" t="str">
        <f t="shared" si="21"/>
        <v>94</v>
      </c>
      <c r="S106" t="str">
        <f t="shared" si="22"/>
        <v>3</v>
      </c>
      <c r="W106">
        <v>4251</v>
      </c>
      <c r="X106" t="s">
        <v>162</v>
      </c>
      <c r="Z106" s="189" t="str">
        <f t="shared" si="27"/>
        <v>42</v>
      </c>
      <c r="AA106" t="str">
        <f t="shared" si="26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>08006</v>
      </c>
      <c r="B107" s="40" t="str">
        <f>IF(C107="","",VLOOKUP('OPĆI DIO'!$C$1,'OPĆI DIO'!$N$4:$W$137,9,FALSE))</f>
        <v>Sveučilišta i veleučilišta u Republici Hrvatskoj</v>
      </c>
      <c r="C107" s="45">
        <v>43</v>
      </c>
      <c r="D107" s="40" t="str">
        <f t="shared" si="14"/>
        <v>Ostali prihodi za posebne namjene</v>
      </c>
      <c r="E107" s="340">
        <v>3434</v>
      </c>
      <c r="F107" s="40" t="str">
        <f t="shared" si="15"/>
        <v>Ostali nespomenuti financijski rashodi</v>
      </c>
      <c r="G107" s="77" t="s">
        <v>144</v>
      </c>
      <c r="H107" s="40" t="str">
        <f t="shared" si="16"/>
        <v>REDOVNA DJELATNOST SVEUČILIŠTA U ZAGREBU (IZ EVIDENCIJSKIH PRIHODA)</v>
      </c>
      <c r="I107" s="40" t="str">
        <f t="shared" si="17"/>
        <v>0942</v>
      </c>
      <c r="J107" s="76">
        <v>5970</v>
      </c>
      <c r="K107" s="76">
        <v>6155</v>
      </c>
      <c r="L107" s="76">
        <v>6346</v>
      </c>
      <c r="M107" s="44"/>
      <c r="N107" t="str">
        <f>IF(C107="","",'OPĆI DIO'!$C$1)</f>
        <v>1940 SVEUČILIŠTE U ZAGREBU - UČITELJSKI FAKULTET</v>
      </c>
      <c r="O107" t="str">
        <f t="shared" si="18"/>
        <v>343</v>
      </c>
      <c r="P107" t="str">
        <f t="shared" si="19"/>
        <v>34</v>
      </c>
      <c r="Q107" t="str">
        <f t="shared" si="20"/>
        <v>43</v>
      </c>
      <c r="R107" t="str">
        <f t="shared" si="21"/>
        <v>94</v>
      </c>
      <c r="S107" t="str">
        <f t="shared" si="22"/>
        <v>3</v>
      </c>
      <c r="W107">
        <v>4252</v>
      </c>
      <c r="X107" t="s">
        <v>163</v>
      </c>
      <c r="Z107" s="189" t="str">
        <f t="shared" si="27"/>
        <v>42</v>
      </c>
      <c r="AA107" t="str">
        <f t="shared" si="26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>08006</v>
      </c>
      <c r="B108" s="40" t="str">
        <f>IF(C108="","",VLOOKUP('OPĆI DIO'!$C$1,'OPĆI DIO'!$N$4:$W$137,9,FALSE))</f>
        <v>Sveučilišta i veleučilišta u Republici Hrvatskoj</v>
      </c>
      <c r="C108" s="45">
        <v>43</v>
      </c>
      <c r="D108" s="40" t="str">
        <f t="shared" si="14"/>
        <v>Ostali prihodi za posebne namjene</v>
      </c>
      <c r="E108" s="340">
        <v>3721</v>
      </c>
      <c r="F108" s="40" t="str">
        <f t="shared" si="15"/>
        <v>Naknade građanima i kućanstvima u novcu</v>
      </c>
      <c r="G108" s="77" t="s">
        <v>144</v>
      </c>
      <c r="H108" s="40" t="str">
        <f t="shared" si="16"/>
        <v>REDOVNA DJELATNOST SVEUČILIŠTA U ZAGREBU (IZ EVIDENCIJSKIH PRIHODA)</v>
      </c>
      <c r="I108" s="40" t="str">
        <f t="shared" si="17"/>
        <v>0942</v>
      </c>
      <c r="J108" s="76">
        <v>9479</v>
      </c>
      <c r="K108" s="76">
        <v>9773</v>
      </c>
      <c r="L108" s="76">
        <v>10076</v>
      </c>
      <c r="M108" s="44"/>
      <c r="N108" t="str">
        <f>IF(C108="","",'OPĆI DIO'!$C$1)</f>
        <v>1940 SVEUČILIŠTE U ZAGREBU - UČITELJSKI FAKULTET</v>
      </c>
      <c r="O108" t="str">
        <f t="shared" si="18"/>
        <v>372</v>
      </c>
      <c r="P108" t="str">
        <f t="shared" si="19"/>
        <v>37</v>
      </c>
      <c r="Q108" t="str">
        <f t="shared" si="20"/>
        <v>43</v>
      </c>
      <c r="R108" t="str">
        <f t="shared" si="21"/>
        <v>94</v>
      </c>
      <c r="S108" t="str">
        <f t="shared" si="22"/>
        <v>3</v>
      </c>
      <c r="W108">
        <v>4262</v>
      </c>
      <c r="X108" t="s">
        <v>107</v>
      </c>
      <c r="Z108" s="189" t="str">
        <f t="shared" si="27"/>
        <v>42</v>
      </c>
      <c r="AA108" t="str">
        <f t="shared" si="26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>08006</v>
      </c>
      <c r="B109" s="40" t="str">
        <f>IF(C109="","",VLOOKUP('OPĆI DIO'!$C$1,'OPĆI DIO'!$N$4:$W$137,9,FALSE))</f>
        <v>Sveučilišta i veleučilišta u Republici Hrvatskoj</v>
      </c>
      <c r="C109" s="45">
        <v>43</v>
      </c>
      <c r="D109" s="40" t="str">
        <f t="shared" si="14"/>
        <v>Ostali prihodi za posebne namjene</v>
      </c>
      <c r="E109" s="340">
        <v>4221</v>
      </c>
      <c r="F109" s="40" t="str">
        <f t="shared" si="15"/>
        <v>Uredska oprema i namještaj</v>
      </c>
      <c r="G109" s="77" t="s">
        <v>144</v>
      </c>
      <c r="H109" s="40" t="str">
        <f t="shared" si="16"/>
        <v>REDOVNA DJELATNOST SVEUČILIŠTA U ZAGREBU (IZ EVIDENCIJSKIH PRIHODA)</v>
      </c>
      <c r="I109" s="40" t="str">
        <f t="shared" si="17"/>
        <v>0942</v>
      </c>
      <c r="J109" s="76">
        <v>24156</v>
      </c>
      <c r="K109" s="76">
        <v>24904</v>
      </c>
      <c r="L109" s="76">
        <v>25676</v>
      </c>
      <c r="M109" s="44"/>
      <c r="N109" t="str">
        <f>IF(C109="","",'OPĆI DIO'!$C$1)</f>
        <v>1940 SVEUČILIŠTE U ZAGREBU - UČITELJSKI FAKULTET</v>
      </c>
      <c r="O109" t="str">
        <f t="shared" si="18"/>
        <v>422</v>
      </c>
      <c r="P109" t="str">
        <f t="shared" si="19"/>
        <v>42</v>
      </c>
      <c r="Q109" t="str">
        <f t="shared" si="20"/>
        <v>43</v>
      </c>
      <c r="R109" t="str">
        <f t="shared" si="21"/>
        <v>94</v>
      </c>
      <c r="S109" t="str">
        <f t="shared" si="22"/>
        <v>4</v>
      </c>
      <c r="W109">
        <v>4263</v>
      </c>
      <c r="X109" t="s">
        <v>164</v>
      </c>
      <c r="Z109" s="189" t="str">
        <f t="shared" si="27"/>
        <v>42</v>
      </c>
      <c r="AA109" t="str">
        <f t="shared" si="26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>08006</v>
      </c>
      <c r="B110" s="40" t="str">
        <f>IF(C110="","",VLOOKUP('OPĆI DIO'!$C$1,'OPĆI DIO'!$N$4:$W$137,9,FALSE))</f>
        <v>Sveučilišta i veleučilišta u Republici Hrvatskoj</v>
      </c>
      <c r="C110" s="45">
        <v>43</v>
      </c>
      <c r="D110" s="40" t="str">
        <f t="shared" si="14"/>
        <v>Ostali prihodi za posebne namjene</v>
      </c>
      <c r="E110" s="340">
        <v>4222</v>
      </c>
      <c r="F110" s="40" t="str">
        <f t="shared" si="15"/>
        <v>Komunikacijska oprema</v>
      </c>
      <c r="G110" s="77" t="s">
        <v>144</v>
      </c>
      <c r="H110" s="40" t="str">
        <f t="shared" si="16"/>
        <v>REDOVNA DJELATNOST SVEUČILIŠTA U ZAGREBU (IZ EVIDENCIJSKIH PRIHODA)</v>
      </c>
      <c r="I110" s="40" t="str">
        <f t="shared" si="17"/>
        <v>0942</v>
      </c>
      <c r="J110" s="76">
        <v>5176</v>
      </c>
      <c r="K110" s="76">
        <v>5337</v>
      </c>
      <c r="L110" s="76">
        <v>5502</v>
      </c>
      <c r="M110" s="44"/>
      <c r="N110" t="str">
        <f>IF(C110="","",'OPĆI DIO'!$C$1)</f>
        <v>1940 SVEUČILIŠTE U ZAGREBU - UČITELJSKI FAKULTET</v>
      </c>
      <c r="O110" t="str">
        <f t="shared" si="18"/>
        <v>422</v>
      </c>
      <c r="P110" t="str">
        <f t="shared" si="19"/>
        <v>42</v>
      </c>
      <c r="Q110" t="str">
        <f t="shared" si="20"/>
        <v>43</v>
      </c>
      <c r="R110" t="str">
        <f t="shared" si="21"/>
        <v>94</v>
      </c>
      <c r="S110" t="str">
        <f t="shared" si="22"/>
        <v>4</v>
      </c>
      <c r="W110">
        <v>4264</v>
      </c>
      <c r="X110" t="s">
        <v>119</v>
      </c>
      <c r="Z110" s="189" t="str">
        <f t="shared" si="27"/>
        <v>42</v>
      </c>
      <c r="AA110" t="str">
        <f t="shared" si="26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>08006</v>
      </c>
      <c r="B111" s="40" t="str">
        <f>IF(C111="","",VLOOKUP('OPĆI DIO'!$C$1,'OPĆI DIO'!$N$4:$W$137,9,FALSE))</f>
        <v>Sveučilišta i veleučilišta u Republici Hrvatskoj</v>
      </c>
      <c r="C111" s="45">
        <v>43</v>
      </c>
      <c r="D111" s="40" t="str">
        <f t="shared" si="14"/>
        <v>Ostali prihodi za posebne namjene</v>
      </c>
      <c r="E111" s="340">
        <v>4223</v>
      </c>
      <c r="F111" s="40" t="str">
        <f t="shared" si="15"/>
        <v>Oprema za održavanje i zaštitu</v>
      </c>
      <c r="G111" s="77" t="s">
        <v>144</v>
      </c>
      <c r="H111" s="40" t="str">
        <f t="shared" si="16"/>
        <v>REDOVNA DJELATNOST SVEUČILIŠTA U ZAGREBU (IZ EVIDENCIJSKIH PRIHODA)</v>
      </c>
      <c r="I111" s="40" t="str">
        <f t="shared" si="17"/>
        <v>0942</v>
      </c>
      <c r="J111" s="76">
        <v>4313</v>
      </c>
      <c r="K111" s="76">
        <v>4447</v>
      </c>
      <c r="L111" s="76">
        <v>4585</v>
      </c>
      <c r="M111" s="44"/>
      <c r="N111" t="str">
        <f>IF(C111="","",'OPĆI DIO'!$C$1)</f>
        <v>1940 SVEUČILIŠTE U ZAGREBU - UČITELJSKI FAKULTET</v>
      </c>
      <c r="O111" t="str">
        <f t="shared" si="18"/>
        <v>422</v>
      </c>
      <c r="P111" t="str">
        <f t="shared" si="19"/>
        <v>42</v>
      </c>
      <c r="Q111" t="str">
        <f t="shared" si="20"/>
        <v>43</v>
      </c>
      <c r="R111" t="str">
        <f t="shared" si="21"/>
        <v>94</v>
      </c>
      <c r="S111" t="str">
        <f t="shared" si="22"/>
        <v>4</v>
      </c>
      <c r="W111">
        <v>4312</v>
      </c>
      <c r="X111" t="s">
        <v>121</v>
      </c>
      <c r="Z111" s="189" t="str">
        <f t="shared" si="27"/>
        <v>43</v>
      </c>
      <c r="AA111" t="str">
        <f t="shared" si="26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>08006</v>
      </c>
      <c r="B112" s="40" t="str">
        <f>IF(C112="","",VLOOKUP('OPĆI DIO'!$C$1,'OPĆI DIO'!$N$4:$W$137,9,FALSE))</f>
        <v>Sveučilišta i veleučilišta u Republici Hrvatskoj</v>
      </c>
      <c r="C112" s="45">
        <v>43</v>
      </c>
      <c r="D112" s="40" t="str">
        <f t="shared" si="14"/>
        <v>Ostali prihodi za posebne namjene</v>
      </c>
      <c r="E112" s="340">
        <v>4225</v>
      </c>
      <c r="F112" s="40" t="str">
        <f t="shared" si="15"/>
        <v>Instrumenti, uređaji i strojevi</v>
      </c>
      <c r="G112" s="77" t="s">
        <v>144</v>
      </c>
      <c r="H112" s="40" t="str">
        <f t="shared" si="16"/>
        <v>REDOVNA DJELATNOST SVEUČILIŠTA U ZAGREBU (IZ EVIDENCIJSKIH PRIHODA)</v>
      </c>
      <c r="I112" s="40" t="str">
        <f t="shared" si="17"/>
        <v>0942</v>
      </c>
      <c r="J112" s="76">
        <v>5176</v>
      </c>
      <c r="K112" s="76">
        <v>5337</v>
      </c>
      <c r="L112" s="76">
        <v>5502</v>
      </c>
      <c r="M112" s="44"/>
      <c r="N112" t="str">
        <f>IF(C112="","",'OPĆI DIO'!$C$1)</f>
        <v>1940 SVEUČILIŠTE U ZAGREBU - UČITELJSKI FAKULTET</v>
      </c>
      <c r="O112" t="str">
        <f t="shared" si="18"/>
        <v>422</v>
      </c>
      <c r="P112" t="str">
        <f t="shared" si="19"/>
        <v>42</v>
      </c>
      <c r="Q112" t="str">
        <f t="shared" si="20"/>
        <v>43</v>
      </c>
      <c r="R112" t="str">
        <f t="shared" si="21"/>
        <v>94</v>
      </c>
      <c r="S112" t="str">
        <f t="shared" si="22"/>
        <v>4</v>
      </c>
      <c r="W112">
        <v>4411</v>
      </c>
      <c r="X112" t="s">
        <v>165</v>
      </c>
      <c r="Z112" s="189" t="str">
        <f t="shared" si="27"/>
        <v>44</v>
      </c>
      <c r="AA112" t="str">
        <f t="shared" si="26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>08006</v>
      </c>
      <c r="B113" s="40" t="str">
        <f>IF(C113="","",VLOOKUP('OPĆI DIO'!$C$1,'OPĆI DIO'!$N$4:$W$137,9,FALSE))</f>
        <v>Sveučilišta i veleučilišta u Republici Hrvatskoj</v>
      </c>
      <c r="C113" s="45">
        <v>43</v>
      </c>
      <c r="D113" s="40" t="str">
        <f t="shared" si="14"/>
        <v>Ostali prihodi za posebne namjene</v>
      </c>
      <c r="E113" s="340">
        <v>4226</v>
      </c>
      <c r="F113" s="40" t="str">
        <f t="shared" si="15"/>
        <v>Sportska i glazbena oprema</v>
      </c>
      <c r="G113" s="77" t="s">
        <v>144</v>
      </c>
      <c r="H113" s="40" t="str">
        <f t="shared" si="16"/>
        <v>REDOVNA DJELATNOST SVEUČILIŠTA U ZAGREBU (IZ EVIDENCIJSKIH PRIHODA)</v>
      </c>
      <c r="I113" s="40" t="str">
        <f t="shared" si="17"/>
        <v>0942</v>
      </c>
      <c r="J113" s="76">
        <v>6902</v>
      </c>
      <c r="K113" s="76">
        <v>7116</v>
      </c>
      <c r="L113" s="76">
        <v>7336</v>
      </c>
      <c r="M113" s="44"/>
      <c r="N113" t="str">
        <f>IF(C113="","",'OPĆI DIO'!$C$1)</f>
        <v>1940 SVEUČILIŠTE U ZAGREBU - UČITELJSKI FAKULTET</v>
      </c>
      <c r="O113" t="str">
        <f t="shared" si="18"/>
        <v>422</v>
      </c>
      <c r="P113" t="str">
        <f t="shared" si="19"/>
        <v>42</v>
      </c>
      <c r="Q113" t="str">
        <f t="shared" si="20"/>
        <v>43</v>
      </c>
      <c r="R113" t="str">
        <f t="shared" si="21"/>
        <v>94</v>
      </c>
      <c r="S113" t="str">
        <f t="shared" si="22"/>
        <v>4</v>
      </c>
      <c r="W113">
        <v>4511</v>
      </c>
      <c r="X113" t="s">
        <v>120</v>
      </c>
      <c r="Z113" s="189" t="str">
        <f t="shared" si="27"/>
        <v>45</v>
      </c>
      <c r="AA113" t="str">
        <f t="shared" si="26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>08006</v>
      </c>
      <c r="B114" s="40" t="str">
        <f>IF(C114="","",VLOOKUP('OPĆI DIO'!$C$1,'OPĆI DIO'!$N$4:$W$137,9,FALSE))</f>
        <v>Sveučilišta i veleučilišta u Republici Hrvatskoj</v>
      </c>
      <c r="C114" s="45">
        <v>43</v>
      </c>
      <c r="D114" s="40" t="str">
        <f t="shared" si="14"/>
        <v>Ostali prihodi za posebne namjene</v>
      </c>
      <c r="E114" s="340">
        <v>4227</v>
      </c>
      <c r="F114" s="40" t="str">
        <f t="shared" si="15"/>
        <v>Uređaji, strojevi i oprema za ostale namjene</v>
      </c>
      <c r="G114" s="77" t="s">
        <v>144</v>
      </c>
      <c r="H114" s="40" t="str">
        <f t="shared" si="16"/>
        <v>REDOVNA DJELATNOST SVEUČILIŠTA U ZAGREBU (IZ EVIDENCIJSKIH PRIHODA)</v>
      </c>
      <c r="I114" s="40" t="str">
        <f t="shared" si="17"/>
        <v>0942</v>
      </c>
      <c r="J114" s="76">
        <v>6902</v>
      </c>
      <c r="K114" s="76">
        <v>7116</v>
      </c>
      <c r="L114" s="76">
        <v>7336</v>
      </c>
      <c r="M114" s="44"/>
      <c r="N114" t="str">
        <f>IF(C114="","",'OPĆI DIO'!$C$1)</f>
        <v>1940 SVEUČILIŠTE U ZAGREBU - UČITELJSKI FAKULTET</v>
      </c>
      <c r="O114" t="str">
        <f t="shared" si="18"/>
        <v>422</v>
      </c>
      <c r="P114" t="str">
        <f t="shared" si="19"/>
        <v>42</v>
      </c>
      <c r="Q114" t="str">
        <f t="shared" si="20"/>
        <v>43</v>
      </c>
      <c r="R114" t="str">
        <f t="shared" si="21"/>
        <v>94</v>
      </c>
      <c r="S114" t="str">
        <f t="shared" si="22"/>
        <v>4</v>
      </c>
      <c r="W114">
        <v>4521</v>
      </c>
      <c r="X114" t="s">
        <v>139</v>
      </c>
      <c r="Z114" s="189" t="str">
        <f t="shared" si="27"/>
        <v>45</v>
      </c>
      <c r="AA114" t="str">
        <f t="shared" si="26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>08006</v>
      </c>
      <c r="B115" s="40" t="str">
        <f>IF(C115="","",VLOOKUP('OPĆI DIO'!$C$1,'OPĆI DIO'!$N$4:$W$137,9,FALSE))</f>
        <v>Sveučilišta i veleučilišta u Republici Hrvatskoj</v>
      </c>
      <c r="C115" s="45">
        <v>43</v>
      </c>
      <c r="D115" s="40" t="str">
        <f t="shared" si="14"/>
        <v>Ostali prihodi za posebne namjene</v>
      </c>
      <c r="E115" s="340">
        <v>4241</v>
      </c>
      <c r="F115" s="40" t="str">
        <f t="shared" si="15"/>
        <v>Knjige</v>
      </c>
      <c r="G115" s="77" t="s">
        <v>144</v>
      </c>
      <c r="H115" s="40" t="str">
        <f t="shared" si="16"/>
        <v>REDOVNA DJELATNOST SVEUČILIŠTA U ZAGREBU (IZ EVIDENCIJSKIH PRIHODA)</v>
      </c>
      <c r="I115" s="40" t="str">
        <f t="shared" si="17"/>
        <v>0942</v>
      </c>
      <c r="J115" s="76">
        <v>18979</v>
      </c>
      <c r="K115" s="76">
        <v>19568</v>
      </c>
      <c r="L115" s="76">
        <v>20174</v>
      </c>
      <c r="M115" s="44"/>
      <c r="N115" t="str">
        <f>IF(C115="","",'OPĆI DIO'!$C$1)</f>
        <v>1940 SVEUČILIŠTE U ZAGREBU - UČITELJSKI FAKULTET</v>
      </c>
      <c r="O115" t="str">
        <f t="shared" si="18"/>
        <v>424</v>
      </c>
      <c r="P115" t="str">
        <f t="shared" si="19"/>
        <v>42</v>
      </c>
      <c r="Q115" t="str">
        <f t="shared" si="20"/>
        <v>43</v>
      </c>
      <c r="R115" t="str">
        <f t="shared" si="21"/>
        <v>94</v>
      </c>
      <c r="S115" t="str">
        <f t="shared" si="22"/>
        <v>4</v>
      </c>
      <c r="W115">
        <v>4531</v>
      </c>
      <c r="X115" t="s">
        <v>182</v>
      </c>
      <c r="Z115" s="189" t="str">
        <f t="shared" si="27"/>
        <v>45</v>
      </c>
      <c r="AA115" t="str">
        <f t="shared" si="26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>08006</v>
      </c>
      <c r="B116" s="40" t="str">
        <f>IF(C116="","",VLOOKUP('OPĆI DIO'!$C$1,'OPĆI DIO'!$N$4:$W$137,9,FALSE))</f>
        <v>Sveučilišta i veleučilišta u Republici Hrvatskoj</v>
      </c>
      <c r="C116" s="45">
        <v>43</v>
      </c>
      <c r="D116" s="40" t="str">
        <f t="shared" si="14"/>
        <v>Ostali prihodi za posebne namjene</v>
      </c>
      <c r="E116" s="340">
        <v>4262</v>
      </c>
      <c r="F116" s="40" t="str">
        <f t="shared" si="15"/>
        <v>Ulaganja u računalne programe</v>
      </c>
      <c r="G116" s="77" t="s">
        <v>144</v>
      </c>
      <c r="H116" s="40" t="str">
        <f t="shared" si="16"/>
        <v>REDOVNA DJELATNOST SVEUČILIŠTA U ZAGREBU (IZ EVIDENCIJSKIH PRIHODA)</v>
      </c>
      <c r="I116" s="40" t="str">
        <f t="shared" si="17"/>
        <v>0942</v>
      </c>
      <c r="J116" s="76">
        <v>6902</v>
      </c>
      <c r="K116" s="76">
        <v>7116</v>
      </c>
      <c r="L116" s="76">
        <v>7336</v>
      </c>
      <c r="M116" s="44"/>
      <c r="N116" t="str">
        <f>IF(C116="","",'OPĆI DIO'!$C$1)</f>
        <v>1940 SVEUČILIŠTE U ZAGREBU - UČITELJSKI FAKULTET</v>
      </c>
      <c r="O116" t="str">
        <f t="shared" si="18"/>
        <v>426</v>
      </c>
      <c r="P116" t="str">
        <f t="shared" si="19"/>
        <v>42</v>
      </c>
      <c r="Q116" t="str">
        <f t="shared" si="20"/>
        <v>43</v>
      </c>
      <c r="R116" t="str">
        <f t="shared" si="21"/>
        <v>94</v>
      </c>
      <c r="S116" t="str">
        <f t="shared" si="22"/>
        <v>4</v>
      </c>
      <c r="W116">
        <v>4541</v>
      </c>
      <c r="X116" t="s">
        <v>134</v>
      </c>
      <c r="Z116" s="189" t="str">
        <f t="shared" si="27"/>
        <v>45</v>
      </c>
      <c r="AA116" t="str">
        <f t="shared" si="26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>08006</v>
      </c>
      <c r="B117" s="40" t="str">
        <f>IF(C117="","",VLOOKUP('OPĆI DIO'!$C$1,'OPĆI DIO'!$N$4:$W$137,9,FALSE))</f>
        <v>Sveučilišta i veleučilišta u Republici Hrvatskoj</v>
      </c>
      <c r="C117" s="45">
        <v>52</v>
      </c>
      <c r="D117" s="40" t="str">
        <f t="shared" si="14"/>
        <v>Ostale pomoći</v>
      </c>
      <c r="E117" s="45">
        <v>3111</v>
      </c>
      <c r="F117" s="40" t="str">
        <f t="shared" si="15"/>
        <v>Plaće za redovan rad</v>
      </c>
      <c r="G117" s="77" t="s">
        <v>1350</v>
      </c>
      <c r="H117" s="40" t="str">
        <f t="shared" si="16"/>
        <v>PROGRAM DOKTORANADA I POSLIJEDOKTORANADA HRVATSKE ZAKLADE ZA ZNANOST</v>
      </c>
      <c r="I117" s="40" t="str">
        <f t="shared" si="17"/>
        <v>0150</v>
      </c>
      <c r="J117" s="76">
        <v>10026</v>
      </c>
      <c r="K117" s="76">
        <v>0</v>
      </c>
      <c r="L117" s="76">
        <v>0</v>
      </c>
      <c r="M117" s="44"/>
      <c r="N117" t="str">
        <f>IF(C117="","",'OPĆI DIO'!$C$1)</f>
        <v>1940 SVEUČILIŠTE U ZAGREBU - UČITELJSKI FAKULTET</v>
      </c>
      <c r="O117" t="str">
        <f t="shared" si="18"/>
        <v>311</v>
      </c>
      <c r="P117" t="str">
        <f t="shared" si="19"/>
        <v>31</v>
      </c>
      <c r="Q117" t="str">
        <f t="shared" si="20"/>
        <v>52</v>
      </c>
      <c r="R117" t="str">
        <f t="shared" si="21"/>
        <v>15</v>
      </c>
      <c r="S117" t="str">
        <f t="shared" si="22"/>
        <v>3</v>
      </c>
      <c r="W117">
        <v>5121</v>
      </c>
      <c r="X117" t="s">
        <v>190</v>
      </c>
      <c r="Z117" s="189" t="str">
        <f t="shared" si="27"/>
        <v>51</v>
      </c>
      <c r="AA117" t="str">
        <f t="shared" si="26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>08006</v>
      </c>
      <c r="B118" s="40" t="str">
        <f>IF(C118="","",VLOOKUP('OPĆI DIO'!$C$1,'OPĆI DIO'!$N$4:$W$137,9,FALSE))</f>
        <v>Sveučilišta i veleučilišta u Republici Hrvatskoj</v>
      </c>
      <c r="C118" s="45">
        <v>52</v>
      </c>
      <c r="D118" s="40" t="str">
        <f t="shared" si="14"/>
        <v>Ostale pomoći</v>
      </c>
      <c r="E118" s="45">
        <v>3132</v>
      </c>
      <c r="F118" s="40" t="str">
        <f t="shared" si="15"/>
        <v>Doprinosi za obvezno zdravstveno osiguranje</v>
      </c>
      <c r="G118" s="77" t="s">
        <v>1350</v>
      </c>
      <c r="H118" s="40" t="str">
        <f t="shared" si="16"/>
        <v>PROGRAM DOKTORANADA I POSLIJEDOKTORANADA HRVATSKE ZAKLADE ZA ZNANOST</v>
      </c>
      <c r="I118" s="40" t="str">
        <f t="shared" si="17"/>
        <v>0150</v>
      </c>
      <c r="J118" s="76">
        <v>1654</v>
      </c>
      <c r="K118" s="76">
        <v>0</v>
      </c>
      <c r="L118" s="76">
        <v>0</v>
      </c>
      <c r="M118" s="44"/>
      <c r="N118" t="str">
        <f>IF(C118="","",'OPĆI DIO'!$C$1)</f>
        <v>1940 SVEUČILIŠTE U ZAGREBU - UČITELJSKI FAKULTET</v>
      </c>
      <c r="O118" t="str">
        <f t="shared" si="18"/>
        <v>313</v>
      </c>
      <c r="P118" t="str">
        <f t="shared" si="19"/>
        <v>31</v>
      </c>
      <c r="Q118" t="str">
        <f t="shared" si="20"/>
        <v>52</v>
      </c>
      <c r="R118" t="str">
        <f t="shared" si="21"/>
        <v>15</v>
      </c>
      <c r="S118" t="str">
        <f t="shared" si="22"/>
        <v>3</v>
      </c>
      <c r="W118">
        <v>5443</v>
      </c>
      <c r="X118" t="s">
        <v>166</v>
      </c>
      <c r="Z118" s="189" t="str">
        <f t="shared" si="27"/>
        <v>54</v>
      </c>
      <c r="AA118" t="str">
        <f t="shared" si="26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>08006</v>
      </c>
      <c r="B119" s="40" t="str">
        <f>IF(C119="","",VLOOKUP('OPĆI DIO'!$C$1,'OPĆI DIO'!$N$4:$W$137,9,FALSE))</f>
        <v>Sveučilišta i veleučilišta u Republici Hrvatskoj</v>
      </c>
      <c r="C119" s="45">
        <v>52</v>
      </c>
      <c r="D119" s="40" t="str">
        <f t="shared" si="14"/>
        <v>Ostale pomoći</v>
      </c>
      <c r="E119" s="45">
        <v>3212</v>
      </c>
      <c r="F119" s="40" t="str">
        <f t="shared" si="15"/>
        <v>Naknade za prijevoz, za rad na terenu i odvojeni život</v>
      </c>
      <c r="G119" s="77" t="s">
        <v>1350</v>
      </c>
      <c r="H119" s="40" t="str">
        <f t="shared" si="16"/>
        <v>PROGRAM DOKTORANADA I POSLIJEDOKTORANADA HRVATSKE ZAKLADE ZA ZNANOST</v>
      </c>
      <c r="I119" s="40" t="str">
        <f t="shared" si="17"/>
        <v>0150</v>
      </c>
      <c r="J119" s="76">
        <v>720</v>
      </c>
      <c r="K119" s="76">
        <v>0</v>
      </c>
      <c r="L119" s="76">
        <v>0</v>
      </c>
      <c r="M119" s="44"/>
      <c r="N119" t="str">
        <f>IF(C119="","",'OPĆI DIO'!$C$1)</f>
        <v>1940 SVEUČILIŠTE U ZAGREBU - UČITELJSKI FAKULTET</v>
      </c>
      <c r="O119" t="str">
        <f t="shared" si="18"/>
        <v>321</v>
      </c>
      <c r="P119" t="str">
        <f t="shared" si="19"/>
        <v>32</v>
      </c>
      <c r="Q119" t="str">
        <f t="shared" si="20"/>
        <v>52</v>
      </c>
      <c r="R119" t="str">
        <f t="shared" si="21"/>
        <v>15</v>
      </c>
      <c r="S119" t="str">
        <f t="shared" si="22"/>
        <v>3</v>
      </c>
      <c r="W119">
        <v>5121</v>
      </c>
      <c r="X119" t="s">
        <v>632</v>
      </c>
      <c r="Z119" s="189" t="str">
        <f t="shared" si="27"/>
        <v>51</v>
      </c>
      <c r="AA119" t="str">
        <f t="shared" ref="AA119:AA129" si="28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>08006</v>
      </c>
      <c r="B120" s="40" t="str">
        <f>IF(C120="","",VLOOKUP('OPĆI DIO'!$C$1,'OPĆI DIO'!$N$4:$W$137,9,FALSE))</f>
        <v>Sveučilišta i veleučilišta u Republici Hrvatskoj</v>
      </c>
      <c r="C120" s="45">
        <v>52</v>
      </c>
      <c r="D120" s="40" t="str">
        <f t="shared" si="14"/>
        <v>Ostale pomoći</v>
      </c>
      <c r="E120" s="45">
        <v>3121</v>
      </c>
      <c r="F120" s="40" t="str">
        <f t="shared" si="15"/>
        <v>Ostali rashodi za zaposlene</v>
      </c>
      <c r="G120" s="77" t="s">
        <v>1350</v>
      </c>
      <c r="H120" s="40" t="str">
        <f t="shared" si="16"/>
        <v>PROGRAM DOKTORANADA I POSLIJEDOKTORANADA HRVATSKE ZAKLADE ZA ZNANOST</v>
      </c>
      <c r="I120" s="40" t="str">
        <f t="shared" si="17"/>
        <v>0150</v>
      </c>
      <c r="J120" s="76">
        <v>600</v>
      </c>
      <c r="K120" s="76">
        <v>0</v>
      </c>
      <c r="L120" s="76">
        <v>0</v>
      </c>
      <c r="M120" s="44"/>
      <c r="N120" t="str">
        <f>IF(C120="","",'OPĆI DIO'!$C$1)</f>
        <v>1940 SVEUČILIŠTE U ZAGREBU - UČITELJSKI FAKULTET</v>
      </c>
      <c r="O120" t="str">
        <f t="shared" si="18"/>
        <v>312</v>
      </c>
      <c r="P120" t="str">
        <f t="shared" si="19"/>
        <v>31</v>
      </c>
      <c r="Q120" t="str">
        <f t="shared" si="20"/>
        <v>52</v>
      </c>
      <c r="R120" t="str">
        <f t="shared" si="21"/>
        <v>15</v>
      </c>
      <c r="S120" t="str">
        <f t="shared" si="22"/>
        <v>3</v>
      </c>
      <c r="W120">
        <v>5122</v>
      </c>
      <c r="X120" t="s">
        <v>633</v>
      </c>
      <c r="Z120" s="189" t="str">
        <f t="shared" si="27"/>
        <v>51</v>
      </c>
      <c r="AA120" t="str">
        <f t="shared" si="28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>08006</v>
      </c>
      <c r="B121" s="40" t="str">
        <f>IF(C121="","",VLOOKUP('OPĆI DIO'!$C$1,'OPĆI DIO'!$N$4:$W$137,9,FALSE))</f>
        <v>Sveučilišta i veleučilišta u Republici Hrvatskoj</v>
      </c>
      <c r="C121" s="45">
        <v>52</v>
      </c>
      <c r="D121" s="40" t="str">
        <f t="shared" si="14"/>
        <v>Ostale pomoći</v>
      </c>
      <c r="E121" s="45">
        <v>3211</v>
      </c>
      <c r="F121" s="40" t="str">
        <f t="shared" si="15"/>
        <v>Službena putovanja</v>
      </c>
      <c r="G121" s="77" t="s">
        <v>144</v>
      </c>
      <c r="H121" s="40" t="str">
        <f t="shared" si="16"/>
        <v>REDOVNA DJELATNOST SVEUČILIŠTA U ZAGREBU (IZ EVIDENCIJSKIH PRIHODA)</v>
      </c>
      <c r="I121" s="40" t="str">
        <f t="shared" si="17"/>
        <v>0942</v>
      </c>
      <c r="J121" s="76">
        <v>21755</v>
      </c>
      <c r="K121" s="76">
        <v>21755</v>
      </c>
      <c r="L121" s="76">
        <v>21755</v>
      </c>
      <c r="M121" s="44"/>
      <c r="N121" t="str">
        <f>IF(C121="","",'OPĆI DIO'!$C$1)</f>
        <v>1940 SVEUČILIŠTE U ZAGREBU - UČITELJSKI FAKULTET</v>
      </c>
      <c r="O121" t="str">
        <f t="shared" si="18"/>
        <v>321</v>
      </c>
      <c r="P121" t="str">
        <f t="shared" si="19"/>
        <v>32</v>
      </c>
      <c r="Q121" t="str">
        <f t="shared" si="20"/>
        <v>52</v>
      </c>
      <c r="R121" t="str">
        <f t="shared" si="21"/>
        <v>94</v>
      </c>
      <c r="S121" t="str">
        <f t="shared" si="22"/>
        <v>3</v>
      </c>
      <c r="W121">
        <v>5141</v>
      </c>
      <c r="X121" t="s">
        <v>634</v>
      </c>
      <c r="Z121" s="189" t="str">
        <f t="shared" si="27"/>
        <v>51</v>
      </c>
      <c r="AA121" t="str">
        <f t="shared" si="28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>08006</v>
      </c>
      <c r="B122" s="40" t="str">
        <f>IF(C122="","",VLOOKUP('OPĆI DIO'!$C$1,'OPĆI DIO'!$N$4:$W$137,9,FALSE))</f>
        <v>Sveučilišta i veleučilišta u Republici Hrvatskoj</v>
      </c>
      <c r="C122" s="45">
        <v>81</v>
      </c>
      <c r="D122" s="40" t="str">
        <f t="shared" si="14"/>
        <v>Namjenski primici od zaduživanja</v>
      </c>
      <c r="E122" s="45">
        <v>3237</v>
      </c>
      <c r="F122" s="40" t="str">
        <f t="shared" si="15"/>
        <v>Intelektualne i osobne usluge</v>
      </c>
      <c r="G122" s="77" t="s">
        <v>1552</v>
      </c>
      <c r="H122" s="40" t="str">
        <f t="shared" si="16"/>
        <v>OBNOVA ZGRADA OŠTEĆENIH U POTRESU S ENERGETSKOM OBNOVOM - NPOO (C6.1.R1-I2)</v>
      </c>
      <c r="I122" s="40" t="str">
        <f t="shared" si="17"/>
        <v>0942</v>
      </c>
      <c r="J122" s="76">
        <v>97958</v>
      </c>
      <c r="K122" s="76">
        <v>87958</v>
      </c>
      <c r="L122" s="76">
        <v>27958</v>
      </c>
      <c r="M122" s="44"/>
      <c r="N122" t="str">
        <f>IF(C122="","",'OPĆI DIO'!$C$1)</f>
        <v>1940 SVEUČILIŠTE U ZAGREBU - UČITELJSKI FAKULTET</v>
      </c>
      <c r="O122" t="str">
        <f t="shared" si="18"/>
        <v>323</v>
      </c>
      <c r="P122" t="str">
        <f t="shared" si="19"/>
        <v>32</v>
      </c>
      <c r="Q122" t="str">
        <f t="shared" si="20"/>
        <v>81</v>
      </c>
      <c r="R122" t="str">
        <f t="shared" si="21"/>
        <v>94</v>
      </c>
      <c r="S122" t="str">
        <f t="shared" si="22"/>
        <v>3</v>
      </c>
      <c r="W122">
        <v>5181</v>
      </c>
      <c r="X122" t="s">
        <v>635</v>
      </c>
      <c r="Z122" s="189" t="str">
        <f t="shared" si="27"/>
        <v>51</v>
      </c>
      <c r="AA122" t="str">
        <f t="shared" si="28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>08006</v>
      </c>
      <c r="B123" s="40" t="str">
        <f>IF(C123="","",VLOOKUP('OPĆI DIO'!$C$1,'OPĆI DIO'!$N$4:$W$137,9,FALSE))</f>
        <v>Sveučilišta i veleučilišta u Republici Hrvatskoj</v>
      </c>
      <c r="C123" s="45">
        <v>81</v>
      </c>
      <c r="D123" s="40" t="str">
        <f t="shared" si="14"/>
        <v>Namjenski primici od zaduživanja</v>
      </c>
      <c r="E123" s="45">
        <v>3232</v>
      </c>
      <c r="F123" s="40" t="str">
        <f t="shared" si="15"/>
        <v>Usluge tekućeg i investicijskog održavanja</v>
      </c>
      <c r="G123" s="77" t="s">
        <v>1552</v>
      </c>
      <c r="H123" s="40" t="str">
        <f t="shared" si="16"/>
        <v>OBNOVA ZGRADA OŠTEĆENIH U POTRESU S ENERGETSKOM OBNOVOM - NPOO (C6.1.R1-I2)</v>
      </c>
      <c r="I123" s="40" t="str">
        <f t="shared" si="17"/>
        <v>0942</v>
      </c>
      <c r="J123" s="76">
        <v>3892318</v>
      </c>
      <c r="K123" s="76">
        <v>3386628</v>
      </c>
      <c r="L123" s="76">
        <v>482767</v>
      </c>
      <c r="M123" s="44"/>
      <c r="N123" t="str">
        <f>IF(C123="","",'OPĆI DIO'!$C$1)</f>
        <v>1940 SVEUČILIŠTE U ZAGREBU - UČITELJSKI FAKULTET</v>
      </c>
      <c r="O123" t="str">
        <f t="shared" si="18"/>
        <v>323</v>
      </c>
      <c r="P123" t="str">
        <f t="shared" si="19"/>
        <v>32</v>
      </c>
      <c r="Q123" t="str">
        <f t="shared" si="20"/>
        <v>81</v>
      </c>
      <c r="R123" t="str">
        <f t="shared" si="21"/>
        <v>94</v>
      </c>
      <c r="S123" t="str">
        <f t="shared" si="22"/>
        <v>3</v>
      </c>
      <c r="W123">
        <v>5183</v>
      </c>
      <c r="X123" t="s">
        <v>636</v>
      </c>
      <c r="Z123" s="189" t="str">
        <f t="shared" si="27"/>
        <v>51</v>
      </c>
      <c r="AA123" t="str">
        <f t="shared" si="28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>08006</v>
      </c>
      <c r="B124" s="40" t="str">
        <f>IF(C124="","",VLOOKUP('OPĆI DIO'!$C$1,'OPĆI DIO'!$N$4:$W$137,9,FALSE))</f>
        <v>Sveučilišta i veleučilišta u Republici Hrvatskoj</v>
      </c>
      <c r="C124" s="45">
        <v>81</v>
      </c>
      <c r="D124" s="40" t="str">
        <f t="shared" si="14"/>
        <v>Namjenski primici od zaduživanja</v>
      </c>
      <c r="E124" s="45">
        <v>3235</v>
      </c>
      <c r="F124" s="40" t="str">
        <f t="shared" si="15"/>
        <v>Zakupnine i najamnine</v>
      </c>
      <c r="G124" s="77" t="s">
        <v>1552</v>
      </c>
      <c r="H124" s="40" t="str">
        <f t="shared" si="16"/>
        <v>OBNOVA ZGRADA OŠTEĆENIH U POTRESU S ENERGETSKOM OBNOVOM - NPOO (C6.1.R1-I2)</v>
      </c>
      <c r="I124" s="40" t="str">
        <f t="shared" si="17"/>
        <v>0942</v>
      </c>
      <c r="J124" s="76">
        <v>110113</v>
      </c>
      <c r="K124" s="76">
        <v>104113</v>
      </c>
      <c r="L124" s="76">
        <v>34113</v>
      </c>
      <c r="M124" s="44"/>
      <c r="N124" t="str">
        <f>IF(C124="","",'OPĆI DIO'!$C$1)</f>
        <v>1940 SVEUČILIŠTE U ZAGREBU - UČITELJSKI FAKULTET</v>
      </c>
      <c r="O124" t="str">
        <f t="shared" si="18"/>
        <v>323</v>
      </c>
      <c r="P124" t="str">
        <f t="shared" si="19"/>
        <v>32</v>
      </c>
      <c r="Q124" t="str">
        <f t="shared" si="20"/>
        <v>81</v>
      </c>
      <c r="R124" t="str">
        <f t="shared" si="21"/>
        <v>94</v>
      </c>
      <c r="S124" t="str">
        <f t="shared" si="22"/>
        <v>3</v>
      </c>
      <c r="W124">
        <v>5422</v>
      </c>
      <c r="X124" t="s">
        <v>637</v>
      </c>
      <c r="Z124" s="189" t="str">
        <f t="shared" si="27"/>
        <v>54</v>
      </c>
      <c r="AA124" t="str">
        <f t="shared" si="28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>08006</v>
      </c>
      <c r="B125" s="40" t="str">
        <f>IF(C125="","",VLOOKUP('OPĆI DIO'!$C$1,'OPĆI DIO'!$N$4:$W$137,9,FALSE))</f>
        <v>Sveučilišta i veleučilišta u Republici Hrvatskoj</v>
      </c>
      <c r="C125" s="45">
        <v>81</v>
      </c>
      <c r="D125" s="40" t="str">
        <f t="shared" si="14"/>
        <v>Namjenski primici od zaduživanja</v>
      </c>
      <c r="E125" s="45">
        <v>3239</v>
      </c>
      <c r="F125" s="40" t="str">
        <f t="shared" si="15"/>
        <v>Ostale usluge</v>
      </c>
      <c r="G125" s="77" t="s">
        <v>1552</v>
      </c>
      <c r="H125" s="40" t="str">
        <f t="shared" si="16"/>
        <v>OBNOVA ZGRADA OŠTEĆENIH U POTRESU S ENERGETSKOM OBNOVOM - NPOO (C6.1.R1-I2)</v>
      </c>
      <c r="I125" s="40" t="str">
        <f t="shared" si="17"/>
        <v>0942</v>
      </c>
      <c r="J125" s="76">
        <v>75807</v>
      </c>
      <c r="K125" s="76">
        <v>70807</v>
      </c>
      <c r="L125" s="76">
        <v>30807</v>
      </c>
      <c r="M125" s="44"/>
      <c r="N125" t="str">
        <f>IF(C125="","",'OPĆI DIO'!$C$1)</f>
        <v>1940 SVEUČILIŠTE U ZAGREBU - UČITELJSKI FAKULTET</v>
      </c>
      <c r="O125" t="str">
        <f t="shared" si="18"/>
        <v>323</v>
      </c>
      <c r="P125" t="str">
        <f t="shared" si="19"/>
        <v>32</v>
      </c>
      <c r="Q125" t="str">
        <f t="shared" si="20"/>
        <v>81</v>
      </c>
      <c r="R125" t="str">
        <f t="shared" si="21"/>
        <v>94</v>
      </c>
      <c r="S125" t="str">
        <f t="shared" si="22"/>
        <v>3</v>
      </c>
      <c r="W125">
        <v>5431</v>
      </c>
      <c r="X125" t="s">
        <v>257</v>
      </c>
      <c r="Z125" s="189" t="str">
        <f t="shared" si="27"/>
        <v>54</v>
      </c>
      <c r="AA125" t="str">
        <f t="shared" si="28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>08006</v>
      </c>
      <c r="B126" s="40" t="str">
        <f>IF(C126="","",VLOOKUP('OPĆI DIO'!$C$1,'OPĆI DIO'!$N$4:$W$137,9,FALSE))</f>
        <v>Sveučilišta i veleučilišta u Republici Hrvatskoj</v>
      </c>
      <c r="C126" s="45">
        <v>81</v>
      </c>
      <c r="D126" s="40" t="str">
        <f t="shared" si="14"/>
        <v>Namjenski primici od zaduživanja</v>
      </c>
      <c r="E126" s="45">
        <v>3237</v>
      </c>
      <c r="F126" s="40" t="str">
        <f t="shared" si="15"/>
        <v>Intelektualne i osobne usluge</v>
      </c>
      <c r="G126" s="77" t="s">
        <v>1552</v>
      </c>
      <c r="H126" s="40" t="str">
        <f t="shared" si="16"/>
        <v>OBNOVA ZGRADA OŠTEĆENIH U POTRESU S ENERGETSKOM OBNOVOM - NPOO (C6.1.R1-I2)</v>
      </c>
      <c r="I126" s="40" t="str">
        <f t="shared" si="17"/>
        <v>0942</v>
      </c>
      <c r="J126" s="76">
        <v>19134</v>
      </c>
      <c r="K126" s="76">
        <v>19134</v>
      </c>
      <c r="L126" s="76">
        <v>9134</v>
      </c>
      <c r="M126" s="44"/>
      <c r="N126" t="str">
        <f>IF(C126="","",'OPĆI DIO'!$C$1)</f>
        <v>1940 SVEUČILIŠTE U ZAGREBU - UČITELJSKI FAKULTET</v>
      </c>
      <c r="O126" t="str">
        <f t="shared" si="18"/>
        <v>323</v>
      </c>
      <c r="P126" t="str">
        <f t="shared" si="19"/>
        <v>32</v>
      </c>
      <c r="Q126" t="str">
        <f t="shared" si="20"/>
        <v>81</v>
      </c>
      <c r="R126" t="str">
        <f t="shared" si="21"/>
        <v>94</v>
      </c>
      <c r="S126" t="str">
        <f t="shared" si="22"/>
        <v>3</v>
      </c>
      <c r="W126">
        <v>5443</v>
      </c>
      <c r="X126" t="s">
        <v>638</v>
      </c>
      <c r="Z126" s="189" t="str">
        <f t="shared" si="27"/>
        <v>54</v>
      </c>
      <c r="AA126" t="str">
        <f t="shared" si="28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>08006</v>
      </c>
      <c r="B127" s="40" t="str">
        <f>IF(C127="","",VLOOKUP('OPĆI DIO'!$C$1,'OPĆI DIO'!$N$4:$W$137,9,FALSE))</f>
        <v>Sveučilišta i veleučilišta u Republici Hrvatskoj</v>
      </c>
      <c r="C127" s="45">
        <v>81</v>
      </c>
      <c r="D127" s="40" t="str">
        <f t="shared" si="14"/>
        <v>Namjenski primici od zaduživanja</v>
      </c>
      <c r="E127" s="45">
        <v>3232</v>
      </c>
      <c r="F127" s="40" t="str">
        <f t="shared" si="15"/>
        <v>Usluge tekućeg i investicijskog održavanja</v>
      </c>
      <c r="G127" s="77" t="s">
        <v>1552</v>
      </c>
      <c r="H127" s="40" t="str">
        <f t="shared" si="16"/>
        <v>OBNOVA ZGRADA OŠTEĆENIH U POTRESU S ENERGETSKOM OBNOVOM - NPOO (C6.1.R1-I2)</v>
      </c>
      <c r="I127" s="40" t="str">
        <f t="shared" si="17"/>
        <v>0942</v>
      </c>
      <c r="J127" s="76">
        <v>557389</v>
      </c>
      <c r="K127" s="76">
        <v>547474</v>
      </c>
      <c r="L127" s="76">
        <v>195436</v>
      </c>
      <c r="M127" s="44"/>
      <c r="N127" t="str">
        <f>IF(C127="","",'OPĆI DIO'!$C$1)</f>
        <v>1940 SVEUČILIŠTE U ZAGREBU - UČITELJSKI FAKULTET</v>
      </c>
      <c r="O127" t="str">
        <f t="shared" si="18"/>
        <v>323</v>
      </c>
      <c r="P127" t="str">
        <f t="shared" si="19"/>
        <v>32</v>
      </c>
      <c r="Q127" t="str">
        <f t="shared" si="20"/>
        <v>81</v>
      </c>
      <c r="R127" t="str">
        <f t="shared" si="21"/>
        <v>94</v>
      </c>
      <c r="S127" t="str">
        <f t="shared" si="22"/>
        <v>3</v>
      </c>
      <c r="W127">
        <v>5445</v>
      </c>
      <c r="X127" t="s">
        <v>639</v>
      </c>
      <c r="Z127" s="189" t="str">
        <f t="shared" si="27"/>
        <v>54</v>
      </c>
      <c r="AA127" t="str">
        <f t="shared" si="28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>08006</v>
      </c>
      <c r="B128" s="40" t="str">
        <f>IF(C128="","",VLOOKUP('OPĆI DIO'!$C$1,'OPĆI DIO'!$N$4:$W$137,9,FALSE))</f>
        <v>Sveučilišta i veleučilišta u Republici Hrvatskoj</v>
      </c>
      <c r="C128" s="45">
        <v>81</v>
      </c>
      <c r="D128" s="40" t="str">
        <f t="shared" si="14"/>
        <v>Namjenski primici od zaduživanja</v>
      </c>
      <c r="E128" s="45">
        <v>3235</v>
      </c>
      <c r="F128" s="40" t="str">
        <f t="shared" si="15"/>
        <v>Zakupnine i najamnine</v>
      </c>
      <c r="G128" s="77" t="s">
        <v>1552</v>
      </c>
      <c r="H128" s="40" t="str">
        <f t="shared" si="16"/>
        <v>OBNOVA ZGRADA OŠTEĆENIH U POTRESU S ENERGETSKOM OBNOVOM - NPOO (C6.1.R1-I2)</v>
      </c>
      <c r="I128" s="40" t="str">
        <f t="shared" si="17"/>
        <v>0942</v>
      </c>
      <c r="J128" s="76">
        <v>7533</v>
      </c>
      <c r="K128" s="76">
        <v>7533</v>
      </c>
      <c r="L128" s="76">
        <v>4533</v>
      </c>
      <c r="M128" s="44"/>
      <c r="N128" t="str">
        <f>IF(C128="","",'OPĆI DIO'!$C$1)</f>
        <v>1940 SVEUČILIŠTE U ZAGREBU - UČITELJSKI FAKULTET</v>
      </c>
      <c r="O128" t="str">
        <f t="shared" si="18"/>
        <v>323</v>
      </c>
      <c r="P128" t="str">
        <f t="shared" si="19"/>
        <v>32</v>
      </c>
      <c r="Q128" t="str">
        <f t="shared" si="20"/>
        <v>81</v>
      </c>
      <c r="R128" t="str">
        <f t="shared" si="21"/>
        <v>94</v>
      </c>
      <c r="S128" t="str">
        <f t="shared" si="22"/>
        <v>3</v>
      </c>
      <c r="W128">
        <v>5453</v>
      </c>
      <c r="X128" t="s">
        <v>640</v>
      </c>
      <c r="Z128" s="189" t="str">
        <f t="shared" si="27"/>
        <v>54</v>
      </c>
      <c r="AA128" t="str">
        <f t="shared" si="28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>08006</v>
      </c>
      <c r="B129" s="40" t="str">
        <f>IF(C129="","",VLOOKUP('OPĆI DIO'!$C$1,'OPĆI DIO'!$N$4:$W$137,9,FALSE))</f>
        <v>Sveučilišta i veleučilišta u Republici Hrvatskoj</v>
      </c>
      <c r="C129" s="45">
        <v>81</v>
      </c>
      <c r="D129" s="40" t="str">
        <f t="shared" si="14"/>
        <v>Namjenski primici od zaduživanja</v>
      </c>
      <c r="E129" s="45">
        <v>3239</v>
      </c>
      <c r="F129" s="40" t="str">
        <f t="shared" si="15"/>
        <v>Ostale usluge</v>
      </c>
      <c r="G129" s="77" t="s">
        <v>1552</v>
      </c>
      <c r="H129" s="40" t="str">
        <f t="shared" si="16"/>
        <v>OBNOVA ZGRADA OŠTEĆENIH U POTRESU S ENERGETSKOM OBNOVOM - NPOO (C6.1.R1-I2)</v>
      </c>
      <c r="I129" s="40" t="str">
        <f t="shared" si="17"/>
        <v>0942</v>
      </c>
      <c r="J129" s="76">
        <v>6713</v>
      </c>
      <c r="K129" s="76">
        <v>6713</v>
      </c>
      <c r="L129" s="76">
        <v>3713</v>
      </c>
      <c r="M129" s="44"/>
      <c r="N129" t="str">
        <f>IF(C129="","",'OPĆI DIO'!$C$1)</f>
        <v>1940 SVEUČILIŠTE U ZAGREBU - UČITELJSKI FAKULTET</v>
      </c>
      <c r="O129" t="str">
        <f t="shared" si="18"/>
        <v>323</v>
      </c>
      <c r="P129" t="str">
        <f t="shared" si="19"/>
        <v>32</v>
      </c>
      <c r="Q129" t="str">
        <f t="shared" si="20"/>
        <v>81</v>
      </c>
      <c r="R129" t="str">
        <f t="shared" si="21"/>
        <v>94</v>
      </c>
      <c r="S129" t="str">
        <f t="shared" si="22"/>
        <v>3</v>
      </c>
      <c r="W129">
        <v>5472</v>
      </c>
      <c r="X129" t="s">
        <v>641</v>
      </c>
      <c r="Z129" s="189" t="str">
        <f t="shared" si="27"/>
        <v>54</v>
      </c>
      <c r="AA129" t="str">
        <f t="shared" si="28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>08006</v>
      </c>
      <c r="B130" s="40" t="str">
        <f>IF(C130="","",VLOOKUP('OPĆI DIO'!$C$1,'OPĆI DIO'!$N$4:$W$137,9,FALSE))</f>
        <v>Sveučilišta i veleučilišta u Republici Hrvatskoj</v>
      </c>
      <c r="C130" s="45">
        <v>11</v>
      </c>
      <c r="D130" s="40" t="str">
        <f t="shared" si="14"/>
        <v>Opći prihodi i primici</v>
      </c>
      <c r="E130" s="45">
        <v>3237</v>
      </c>
      <c r="F130" s="40" t="str">
        <f t="shared" si="15"/>
        <v>Intelektualne i osobne usluge</v>
      </c>
      <c r="G130" s="77" t="s">
        <v>1551</v>
      </c>
      <c r="H130" s="40" t="str">
        <f t="shared" si="16"/>
        <v>OBNOVA INFRASTRUKTURE I OPREME U PODRUČJU OBRAZOVANJA OŠTEĆENE POTRESOM</v>
      </c>
      <c r="I130" s="40" t="str">
        <f t="shared" si="17"/>
        <v>0942</v>
      </c>
      <c r="J130" s="76">
        <v>19582</v>
      </c>
      <c r="K130" s="76">
        <v>275350</v>
      </c>
      <c r="L130" s="76">
        <v>30855</v>
      </c>
      <c r="M130" s="44"/>
      <c r="N130" t="str">
        <f>IF(C130="","",'OPĆI DIO'!$C$1)</f>
        <v>1940 SVEUČILIŠTE U ZAGREBU - UČITELJSKI FAKULTET</v>
      </c>
      <c r="O130" t="str">
        <f t="shared" si="18"/>
        <v>323</v>
      </c>
      <c r="P130" t="str">
        <f t="shared" si="19"/>
        <v>32</v>
      </c>
      <c r="Q130" t="str">
        <f t="shared" si="20"/>
        <v>11</v>
      </c>
      <c r="R130" t="str">
        <f t="shared" si="21"/>
        <v>94</v>
      </c>
      <c r="S130" t="str">
        <f t="shared" si="22"/>
        <v>3</v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>08006</v>
      </c>
      <c r="B131" s="40" t="str">
        <f>IF(C131="","",VLOOKUP('OPĆI DIO'!$C$1,'OPĆI DIO'!$N$4:$W$137,9,FALSE))</f>
        <v>Sveučilišta i veleučilišta u Republici Hrvatskoj</v>
      </c>
      <c r="C131" s="45">
        <v>11</v>
      </c>
      <c r="D131" s="40" t="str">
        <f t="shared" ref="D131:D194" si="29">IFERROR(VLOOKUP(C131,$T$6:$U$24,2,FALSE),"")</f>
        <v>Opći prihodi i primici</v>
      </c>
      <c r="E131" s="45">
        <v>3232</v>
      </c>
      <c r="F131" s="40" t="str">
        <f t="shared" si="15"/>
        <v>Usluge tekućeg i investicijskog održavanja</v>
      </c>
      <c r="G131" s="77" t="s">
        <v>1551</v>
      </c>
      <c r="H131" s="40" t="str">
        <f t="shared" si="16"/>
        <v>OBNOVA INFRASTRUKTURE I OPREME U PODRUČJU OBRAZOVANJA OŠTEĆENE POTRESOM</v>
      </c>
      <c r="I131" s="40" t="str">
        <f t="shared" si="17"/>
        <v>0942</v>
      </c>
      <c r="J131" s="76">
        <v>65069</v>
      </c>
      <c r="K131" s="76">
        <v>4836099</v>
      </c>
      <c r="L131" s="76">
        <v>536402</v>
      </c>
      <c r="M131" s="44"/>
      <c r="N131" t="str">
        <f>IF(C131="","",'OPĆI DIO'!$C$1)</f>
        <v>1940 SVEUČILIŠTE U ZAGREBU - UČITELJSKI FAKULTET</v>
      </c>
      <c r="O131" t="str">
        <f t="shared" si="18"/>
        <v>323</v>
      </c>
      <c r="P131" t="str">
        <f t="shared" si="19"/>
        <v>32</v>
      </c>
      <c r="Q131" t="str">
        <f t="shared" si="20"/>
        <v>11</v>
      </c>
      <c r="R131" t="str">
        <f t="shared" si="21"/>
        <v>94</v>
      </c>
      <c r="S131" t="str">
        <f t="shared" si="22"/>
        <v>3</v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>08006</v>
      </c>
      <c r="B132" s="40" t="str">
        <f>IF(C132="","",VLOOKUP('OPĆI DIO'!$C$1,'OPĆI DIO'!$N$4:$W$137,9,FALSE))</f>
        <v>Sveučilišta i veleučilišta u Republici Hrvatskoj</v>
      </c>
      <c r="C132" s="45">
        <v>11</v>
      </c>
      <c r="D132" s="40" t="str">
        <f t="shared" si="29"/>
        <v>Opći prihodi i primici</v>
      </c>
      <c r="E132" s="45">
        <v>3233</v>
      </c>
      <c r="F132" s="40" t="str">
        <f t="shared" ref="F132:F195" si="30">IFERROR(VLOOKUP(E132,$W$5:$Y$129,2,FALSE),"")</f>
        <v>Usluge promidžbe i informiranja</v>
      </c>
      <c r="G132" s="77" t="s">
        <v>1551</v>
      </c>
      <c r="H132" s="40" t="str">
        <f t="shared" ref="H132:H195" si="31">IFERROR(VLOOKUP(G132,$AC$6:$AD$344,2,FALSE),"")</f>
        <v>OBNOVA INFRASTRUKTURE I OPREME U PODRUČJU OBRAZOVANJA OŠTEĆENE POTRESOM</v>
      </c>
      <c r="I132" s="40" t="str">
        <f t="shared" ref="I132:I195" si="32">IFERROR(VLOOKUP(G132,$AC$6:$AG$344,3,FALSE),"")</f>
        <v>0942</v>
      </c>
      <c r="J132" s="76">
        <v>4451</v>
      </c>
      <c r="K132" s="76">
        <v>24451</v>
      </c>
      <c r="L132" s="76">
        <v>12451</v>
      </c>
      <c r="M132" s="44"/>
      <c r="N132" t="str">
        <f>IF(C132="","",'OPĆI DIO'!$C$1)</f>
        <v>1940 SVEUČILIŠTE U ZAGREBU - UČITELJSKI FAKULTET</v>
      </c>
      <c r="O132" t="str">
        <f t="shared" ref="O132:O195" si="33">LEFT(E132,3)</f>
        <v>323</v>
      </c>
      <c r="P132" t="str">
        <f t="shared" ref="P132:P195" si="34">LEFT(E132,2)</f>
        <v>32</v>
      </c>
      <c r="Q132" t="str">
        <f t="shared" ref="Q132:Q195" si="35">LEFT(C132,3)</f>
        <v>11</v>
      </c>
      <c r="R132" t="str">
        <f t="shared" ref="R132:R195" si="36">MID(I132,2,2)</f>
        <v>94</v>
      </c>
      <c r="S132" t="str">
        <f t="shared" ref="S132:S195" si="37">LEFT(E132,1)</f>
        <v>3</v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>08006</v>
      </c>
      <c r="B133" s="40" t="str">
        <f>IF(C133="","",VLOOKUP('OPĆI DIO'!$C$1,'OPĆI DIO'!$N$4:$W$137,9,FALSE))</f>
        <v>Sveučilišta i veleučilišta u Republici Hrvatskoj</v>
      </c>
      <c r="C133" s="45">
        <v>11</v>
      </c>
      <c r="D133" s="40" t="str">
        <f t="shared" si="29"/>
        <v>Opći prihodi i primici</v>
      </c>
      <c r="E133" s="45">
        <v>3239</v>
      </c>
      <c r="F133" s="40" t="str">
        <f t="shared" si="30"/>
        <v>Ostale usluge</v>
      </c>
      <c r="G133" s="77" t="s">
        <v>1551</v>
      </c>
      <c r="H133" s="40" t="str">
        <f t="shared" si="31"/>
        <v>OBNOVA INFRASTRUKTURE I OPREME U PODRUČJU OBRAZOVANJA OŠTEĆENE POTRESOM</v>
      </c>
      <c r="I133" s="40" t="str">
        <f t="shared" si="32"/>
        <v>0942</v>
      </c>
      <c r="J133" s="76">
        <v>10090</v>
      </c>
      <c r="K133" s="76">
        <v>163090</v>
      </c>
      <c r="L133" s="76">
        <v>20090</v>
      </c>
      <c r="M133" s="44"/>
      <c r="N133" t="str">
        <f>IF(C133="","",'OPĆI DIO'!$C$1)</f>
        <v>1940 SVEUČILIŠTE U ZAGREBU - UČITELJSKI FAKULTET</v>
      </c>
      <c r="O133" t="str">
        <f t="shared" si="33"/>
        <v>323</v>
      </c>
      <c r="P133" t="str">
        <f t="shared" si="34"/>
        <v>32</v>
      </c>
      <c r="Q133" t="str">
        <f t="shared" si="35"/>
        <v>11</v>
      </c>
      <c r="R133" t="str">
        <f t="shared" si="36"/>
        <v>94</v>
      </c>
      <c r="S133" t="str">
        <f t="shared" si="37"/>
        <v>3</v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29"/>
        <v/>
      </c>
      <c r="E134" s="45"/>
      <c r="F134" s="40" t="str">
        <f t="shared" si="30"/>
        <v/>
      </c>
      <c r="G134" s="77"/>
      <c r="H134" s="40" t="str">
        <f t="shared" si="31"/>
        <v/>
      </c>
      <c r="I134" s="40" t="str">
        <f t="shared" si="32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3"/>
        <v/>
      </c>
      <c r="P134" t="str">
        <f t="shared" si="34"/>
        <v/>
      </c>
      <c r="Q134" t="str">
        <f t="shared" si="35"/>
        <v/>
      </c>
      <c r="R134" t="str">
        <f t="shared" si="36"/>
        <v/>
      </c>
      <c r="S134" t="str">
        <f t="shared" si="37"/>
        <v/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29"/>
        <v/>
      </c>
      <c r="E135" s="45"/>
      <c r="F135" s="40" t="str">
        <f t="shared" si="30"/>
        <v/>
      </c>
      <c r="G135" s="77"/>
      <c r="H135" s="40" t="str">
        <f t="shared" si="31"/>
        <v/>
      </c>
      <c r="I135" s="40" t="str">
        <f t="shared" si="32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3"/>
        <v/>
      </c>
      <c r="P135" t="str">
        <f t="shared" si="34"/>
        <v/>
      </c>
      <c r="Q135" t="str">
        <f t="shared" si="35"/>
        <v/>
      </c>
      <c r="R135" t="str">
        <f t="shared" si="36"/>
        <v/>
      </c>
      <c r="S135" t="str">
        <f t="shared" si="37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29"/>
        <v/>
      </c>
      <c r="E136" s="45"/>
      <c r="F136" s="40" t="str">
        <f t="shared" si="30"/>
        <v/>
      </c>
      <c r="G136" s="77"/>
      <c r="H136" s="40" t="str">
        <f t="shared" si="31"/>
        <v/>
      </c>
      <c r="I136" s="40" t="str">
        <f t="shared" si="32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3"/>
        <v/>
      </c>
      <c r="P136" t="str">
        <f t="shared" si="34"/>
        <v/>
      </c>
      <c r="Q136" t="str">
        <f t="shared" si="35"/>
        <v/>
      </c>
      <c r="R136" t="str">
        <f t="shared" si="36"/>
        <v/>
      </c>
      <c r="S136" t="str">
        <f t="shared" si="37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29"/>
        <v/>
      </c>
      <c r="E137" s="45"/>
      <c r="F137" s="40" t="str">
        <f t="shared" si="30"/>
        <v/>
      </c>
      <c r="G137" s="77"/>
      <c r="H137" s="40" t="str">
        <f t="shared" si="31"/>
        <v/>
      </c>
      <c r="I137" s="40" t="str">
        <f t="shared" si="32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3"/>
        <v/>
      </c>
      <c r="P137" t="str">
        <f t="shared" si="34"/>
        <v/>
      </c>
      <c r="Q137" t="str">
        <f t="shared" si="35"/>
        <v/>
      </c>
      <c r="R137" t="str">
        <f t="shared" si="36"/>
        <v/>
      </c>
      <c r="S137" t="str">
        <f t="shared" si="37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29"/>
        <v/>
      </c>
      <c r="E138" s="45"/>
      <c r="F138" s="40" t="str">
        <f t="shared" si="30"/>
        <v/>
      </c>
      <c r="G138" s="77"/>
      <c r="H138" s="40" t="str">
        <f t="shared" si="31"/>
        <v/>
      </c>
      <c r="I138" s="40" t="str">
        <f t="shared" si="32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3"/>
        <v/>
      </c>
      <c r="P138" t="str">
        <f t="shared" si="34"/>
        <v/>
      </c>
      <c r="Q138" t="str">
        <f t="shared" si="35"/>
        <v/>
      </c>
      <c r="R138" t="str">
        <f t="shared" si="36"/>
        <v/>
      </c>
      <c r="S138" t="str">
        <f t="shared" si="37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29"/>
        <v/>
      </c>
      <c r="E139" s="45"/>
      <c r="F139" s="40" t="str">
        <f t="shared" si="30"/>
        <v/>
      </c>
      <c r="G139" s="77"/>
      <c r="H139" s="40" t="str">
        <f t="shared" si="31"/>
        <v/>
      </c>
      <c r="I139" s="40" t="str">
        <f t="shared" si="32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3"/>
        <v/>
      </c>
      <c r="P139" t="str">
        <f t="shared" si="34"/>
        <v/>
      </c>
      <c r="Q139" t="str">
        <f t="shared" si="35"/>
        <v/>
      </c>
      <c r="R139" t="str">
        <f t="shared" si="36"/>
        <v/>
      </c>
      <c r="S139" t="str">
        <f t="shared" si="37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29"/>
        <v/>
      </c>
      <c r="E140" s="45"/>
      <c r="F140" s="40" t="str">
        <f t="shared" si="30"/>
        <v/>
      </c>
      <c r="G140" s="77"/>
      <c r="H140" s="40" t="str">
        <f t="shared" si="31"/>
        <v/>
      </c>
      <c r="I140" s="40" t="str">
        <f t="shared" si="32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3"/>
        <v/>
      </c>
      <c r="P140" t="str">
        <f t="shared" si="34"/>
        <v/>
      </c>
      <c r="Q140" t="str">
        <f t="shared" si="35"/>
        <v/>
      </c>
      <c r="R140" t="str">
        <f t="shared" si="36"/>
        <v/>
      </c>
      <c r="S140" t="str">
        <f t="shared" si="37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29"/>
        <v/>
      </c>
      <c r="E141" s="45"/>
      <c r="F141" s="40" t="str">
        <f t="shared" si="30"/>
        <v/>
      </c>
      <c r="G141" s="77"/>
      <c r="H141" s="40" t="str">
        <f t="shared" si="31"/>
        <v/>
      </c>
      <c r="I141" s="40" t="str">
        <f t="shared" si="32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3"/>
        <v/>
      </c>
      <c r="P141" t="str">
        <f t="shared" si="34"/>
        <v/>
      </c>
      <c r="Q141" t="str">
        <f t="shared" si="35"/>
        <v/>
      </c>
      <c r="R141" t="str">
        <f t="shared" si="36"/>
        <v/>
      </c>
      <c r="S141" t="str">
        <f t="shared" si="37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29"/>
        <v/>
      </c>
      <c r="E142" s="45"/>
      <c r="F142" s="40" t="str">
        <f t="shared" si="30"/>
        <v/>
      </c>
      <c r="G142" s="77"/>
      <c r="H142" s="40" t="str">
        <f t="shared" si="31"/>
        <v/>
      </c>
      <c r="I142" s="40" t="str">
        <f t="shared" si="32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3"/>
        <v/>
      </c>
      <c r="P142" t="str">
        <f t="shared" si="34"/>
        <v/>
      </c>
      <c r="Q142" t="str">
        <f t="shared" si="35"/>
        <v/>
      </c>
      <c r="R142" t="str">
        <f t="shared" si="36"/>
        <v/>
      </c>
      <c r="S142" t="str">
        <f t="shared" si="37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29"/>
        <v/>
      </c>
      <c r="E143" s="45"/>
      <c r="F143" s="40" t="str">
        <f t="shared" si="30"/>
        <v/>
      </c>
      <c r="G143" s="77"/>
      <c r="H143" s="40" t="str">
        <f t="shared" si="31"/>
        <v/>
      </c>
      <c r="I143" s="40" t="str">
        <f t="shared" si="32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3"/>
        <v/>
      </c>
      <c r="P143" t="str">
        <f t="shared" si="34"/>
        <v/>
      </c>
      <c r="Q143" t="str">
        <f t="shared" si="35"/>
        <v/>
      </c>
      <c r="R143" t="str">
        <f t="shared" si="36"/>
        <v/>
      </c>
      <c r="S143" t="str">
        <f t="shared" si="37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29"/>
        <v/>
      </c>
      <c r="E144" s="45"/>
      <c r="F144" s="40" t="str">
        <f t="shared" si="30"/>
        <v/>
      </c>
      <c r="G144" s="77"/>
      <c r="H144" s="40" t="str">
        <f t="shared" si="31"/>
        <v/>
      </c>
      <c r="I144" s="40" t="str">
        <f t="shared" si="32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3"/>
        <v/>
      </c>
      <c r="P144" t="str">
        <f t="shared" si="34"/>
        <v/>
      </c>
      <c r="Q144" t="str">
        <f t="shared" si="35"/>
        <v/>
      </c>
      <c r="R144" t="str">
        <f t="shared" si="36"/>
        <v/>
      </c>
      <c r="S144" t="str">
        <f t="shared" si="37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29"/>
        <v/>
      </c>
      <c r="E145" s="45"/>
      <c r="F145" s="40" t="str">
        <f t="shared" si="30"/>
        <v/>
      </c>
      <c r="G145" s="77"/>
      <c r="H145" s="40" t="str">
        <f t="shared" si="31"/>
        <v/>
      </c>
      <c r="I145" s="40" t="str">
        <f t="shared" si="32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3"/>
        <v/>
      </c>
      <c r="P145" t="str">
        <f t="shared" si="34"/>
        <v/>
      </c>
      <c r="Q145" t="str">
        <f t="shared" si="35"/>
        <v/>
      </c>
      <c r="R145" t="str">
        <f t="shared" si="36"/>
        <v/>
      </c>
      <c r="S145" t="str">
        <f t="shared" si="37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29"/>
        <v/>
      </c>
      <c r="E146" s="45"/>
      <c r="F146" s="40" t="str">
        <f t="shared" si="30"/>
        <v/>
      </c>
      <c r="G146" s="77"/>
      <c r="H146" s="40" t="str">
        <f t="shared" si="31"/>
        <v/>
      </c>
      <c r="I146" s="40" t="str">
        <f t="shared" si="32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3"/>
        <v/>
      </c>
      <c r="P146" t="str">
        <f t="shared" si="34"/>
        <v/>
      </c>
      <c r="Q146" t="str">
        <f t="shared" si="35"/>
        <v/>
      </c>
      <c r="R146" t="str">
        <f t="shared" si="36"/>
        <v/>
      </c>
      <c r="S146" t="str">
        <f t="shared" si="37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29"/>
        <v/>
      </c>
      <c r="E147" s="45"/>
      <c r="F147" s="40" t="str">
        <f t="shared" si="30"/>
        <v/>
      </c>
      <c r="G147" s="77"/>
      <c r="H147" s="40" t="str">
        <f t="shared" si="31"/>
        <v/>
      </c>
      <c r="I147" s="40" t="str">
        <f t="shared" si="32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3"/>
        <v/>
      </c>
      <c r="P147" t="str">
        <f t="shared" si="34"/>
        <v/>
      </c>
      <c r="Q147" t="str">
        <f t="shared" si="35"/>
        <v/>
      </c>
      <c r="R147" t="str">
        <f t="shared" si="36"/>
        <v/>
      </c>
      <c r="S147" t="str">
        <f t="shared" si="37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29"/>
        <v/>
      </c>
      <c r="E148" s="45"/>
      <c r="F148" s="40" t="str">
        <f t="shared" si="30"/>
        <v/>
      </c>
      <c r="G148" s="77"/>
      <c r="H148" s="40" t="str">
        <f t="shared" si="31"/>
        <v/>
      </c>
      <c r="I148" s="40" t="str">
        <f t="shared" si="32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3"/>
        <v/>
      </c>
      <c r="P148" t="str">
        <f t="shared" si="34"/>
        <v/>
      </c>
      <c r="Q148" t="str">
        <f t="shared" si="35"/>
        <v/>
      </c>
      <c r="R148" t="str">
        <f t="shared" si="36"/>
        <v/>
      </c>
      <c r="S148" t="str">
        <f t="shared" si="37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29"/>
        <v/>
      </c>
      <c r="E149" s="45"/>
      <c r="F149" s="40" t="str">
        <f t="shared" si="30"/>
        <v/>
      </c>
      <c r="G149" s="77"/>
      <c r="H149" s="40" t="str">
        <f t="shared" si="31"/>
        <v/>
      </c>
      <c r="I149" s="40" t="str">
        <f t="shared" si="32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3"/>
        <v/>
      </c>
      <c r="P149" t="str">
        <f t="shared" si="34"/>
        <v/>
      </c>
      <c r="Q149" t="str">
        <f t="shared" si="35"/>
        <v/>
      </c>
      <c r="R149" t="str">
        <f t="shared" si="36"/>
        <v/>
      </c>
      <c r="S149" t="str">
        <f t="shared" si="37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29"/>
        <v/>
      </c>
      <c r="E150" s="45"/>
      <c r="F150" s="40" t="str">
        <f t="shared" si="30"/>
        <v/>
      </c>
      <c r="G150" s="77"/>
      <c r="H150" s="40" t="str">
        <f t="shared" si="31"/>
        <v/>
      </c>
      <c r="I150" s="40" t="str">
        <f t="shared" si="32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3"/>
        <v/>
      </c>
      <c r="P150" t="str">
        <f t="shared" si="34"/>
        <v/>
      </c>
      <c r="Q150" t="str">
        <f t="shared" si="35"/>
        <v/>
      </c>
      <c r="R150" t="str">
        <f t="shared" si="36"/>
        <v/>
      </c>
      <c r="S150" t="str">
        <f t="shared" si="37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29"/>
        <v/>
      </c>
      <c r="E151" s="45"/>
      <c r="F151" s="40" t="str">
        <f t="shared" si="30"/>
        <v/>
      </c>
      <c r="G151" s="77"/>
      <c r="H151" s="40" t="str">
        <f t="shared" si="31"/>
        <v/>
      </c>
      <c r="I151" s="40" t="str">
        <f t="shared" si="32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3"/>
        <v/>
      </c>
      <c r="P151" t="str">
        <f t="shared" si="34"/>
        <v/>
      </c>
      <c r="Q151" t="str">
        <f t="shared" si="35"/>
        <v/>
      </c>
      <c r="R151" t="str">
        <f t="shared" si="36"/>
        <v/>
      </c>
      <c r="S151" t="str">
        <f t="shared" si="37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29"/>
        <v/>
      </c>
      <c r="E152" s="45"/>
      <c r="F152" s="40" t="str">
        <f t="shared" si="30"/>
        <v/>
      </c>
      <c r="G152" s="77"/>
      <c r="H152" s="40" t="str">
        <f t="shared" si="31"/>
        <v/>
      </c>
      <c r="I152" s="40" t="str">
        <f t="shared" si="32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3"/>
        <v/>
      </c>
      <c r="P152" t="str">
        <f t="shared" si="34"/>
        <v/>
      </c>
      <c r="Q152" t="str">
        <f t="shared" si="35"/>
        <v/>
      </c>
      <c r="R152" t="str">
        <f t="shared" si="36"/>
        <v/>
      </c>
      <c r="S152" t="str">
        <f t="shared" si="37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29"/>
        <v/>
      </c>
      <c r="E153" s="45"/>
      <c r="F153" s="40" t="str">
        <f t="shared" si="30"/>
        <v/>
      </c>
      <c r="G153" s="77"/>
      <c r="H153" s="40" t="str">
        <f t="shared" si="31"/>
        <v/>
      </c>
      <c r="I153" s="40" t="str">
        <f t="shared" si="32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3"/>
        <v/>
      </c>
      <c r="P153" t="str">
        <f t="shared" si="34"/>
        <v/>
      </c>
      <c r="Q153" t="str">
        <f t="shared" si="35"/>
        <v/>
      </c>
      <c r="R153" t="str">
        <f t="shared" si="36"/>
        <v/>
      </c>
      <c r="S153" t="str">
        <f t="shared" si="37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29"/>
        <v/>
      </c>
      <c r="E154" s="45"/>
      <c r="F154" s="40" t="str">
        <f t="shared" si="30"/>
        <v/>
      </c>
      <c r="G154" s="77"/>
      <c r="H154" s="40" t="str">
        <f t="shared" si="31"/>
        <v/>
      </c>
      <c r="I154" s="40" t="str">
        <f t="shared" si="32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3"/>
        <v/>
      </c>
      <c r="P154" t="str">
        <f t="shared" si="34"/>
        <v/>
      </c>
      <c r="Q154" t="str">
        <f t="shared" si="35"/>
        <v/>
      </c>
      <c r="R154" t="str">
        <f t="shared" si="36"/>
        <v/>
      </c>
      <c r="S154" t="str">
        <f t="shared" si="37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29"/>
        <v/>
      </c>
      <c r="E155" s="45"/>
      <c r="F155" s="40" t="str">
        <f t="shared" si="30"/>
        <v/>
      </c>
      <c r="G155" s="77"/>
      <c r="H155" s="40" t="str">
        <f t="shared" si="31"/>
        <v/>
      </c>
      <c r="I155" s="40" t="str">
        <f t="shared" si="32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3"/>
        <v/>
      </c>
      <c r="P155" t="str">
        <f t="shared" si="34"/>
        <v/>
      </c>
      <c r="Q155" t="str">
        <f t="shared" si="35"/>
        <v/>
      </c>
      <c r="R155" t="str">
        <f t="shared" si="36"/>
        <v/>
      </c>
      <c r="S155" t="str">
        <f t="shared" si="37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29"/>
        <v/>
      </c>
      <c r="E156" s="45"/>
      <c r="F156" s="40" t="str">
        <f t="shared" si="30"/>
        <v/>
      </c>
      <c r="G156" s="77"/>
      <c r="H156" s="40" t="str">
        <f t="shared" si="31"/>
        <v/>
      </c>
      <c r="I156" s="40" t="str">
        <f t="shared" si="32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3"/>
        <v/>
      </c>
      <c r="P156" t="str">
        <f t="shared" si="34"/>
        <v/>
      </c>
      <c r="Q156" t="str">
        <f t="shared" si="35"/>
        <v/>
      </c>
      <c r="R156" t="str">
        <f t="shared" si="36"/>
        <v/>
      </c>
      <c r="S156" t="str">
        <f t="shared" si="37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29"/>
        <v/>
      </c>
      <c r="E157" s="45"/>
      <c r="F157" s="40" t="str">
        <f t="shared" si="30"/>
        <v/>
      </c>
      <c r="G157" s="77"/>
      <c r="H157" s="40" t="str">
        <f t="shared" si="31"/>
        <v/>
      </c>
      <c r="I157" s="40" t="str">
        <f t="shared" si="32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3"/>
        <v/>
      </c>
      <c r="P157" t="str">
        <f t="shared" si="34"/>
        <v/>
      </c>
      <c r="Q157" t="str">
        <f t="shared" si="35"/>
        <v/>
      </c>
      <c r="R157" t="str">
        <f t="shared" si="36"/>
        <v/>
      </c>
      <c r="S157" t="str">
        <f t="shared" si="37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29"/>
        <v/>
      </c>
      <c r="E158" s="45"/>
      <c r="F158" s="40" t="str">
        <f t="shared" si="30"/>
        <v/>
      </c>
      <c r="G158" s="77"/>
      <c r="H158" s="40" t="str">
        <f t="shared" si="31"/>
        <v/>
      </c>
      <c r="I158" s="40" t="str">
        <f t="shared" si="32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3"/>
        <v/>
      </c>
      <c r="P158" t="str">
        <f t="shared" si="34"/>
        <v/>
      </c>
      <c r="Q158" t="str">
        <f t="shared" si="35"/>
        <v/>
      </c>
      <c r="R158" t="str">
        <f t="shared" si="36"/>
        <v/>
      </c>
      <c r="S158" t="str">
        <f t="shared" si="37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29"/>
        <v/>
      </c>
      <c r="E159" s="45"/>
      <c r="F159" s="40" t="str">
        <f t="shared" si="30"/>
        <v/>
      </c>
      <c r="G159" s="77"/>
      <c r="H159" s="40" t="str">
        <f t="shared" si="31"/>
        <v/>
      </c>
      <c r="I159" s="40" t="str">
        <f t="shared" si="32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3"/>
        <v/>
      </c>
      <c r="P159" t="str">
        <f t="shared" si="34"/>
        <v/>
      </c>
      <c r="Q159" t="str">
        <f t="shared" si="35"/>
        <v/>
      </c>
      <c r="R159" t="str">
        <f t="shared" si="36"/>
        <v/>
      </c>
      <c r="S159" t="str">
        <f t="shared" si="37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29"/>
        <v/>
      </c>
      <c r="E160" s="45"/>
      <c r="F160" s="40" t="str">
        <f t="shared" si="30"/>
        <v/>
      </c>
      <c r="G160" s="77"/>
      <c r="H160" s="40" t="str">
        <f t="shared" si="31"/>
        <v/>
      </c>
      <c r="I160" s="40" t="str">
        <f t="shared" si="32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3"/>
        <v/>
      </c>
      <c r="P160" t="str">
        <f t="shared" si="34"/>
        <v/>
      </c>
      <c r="Q160" t="str">
        <f t="shared" si="35"/>
        <v/>
      </c>
      <c r="R160" t="str">
        <f t="shared" si="36"/>
        <v/>
      </c>
      <c r="S160" t="str">
        <f t="shared" si="37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29"/>
        <v/>
      </c>
      <c r="E161" s="45"/>
      <c r="F161" s="40" t="str">
        <f t="shared" si="30"/>
        <v/>
      </c>
      <c r="G161" s="77"/>
      <c r="H161" s="40" t="str">
        <f t="shared" si="31"/>
        <v/>
      </c>
      <c r="I161" s="40" t="str">
        <f t="shared" si="32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3"/>
        <v/>
      </c>
      <c r="P161" t="str">
        <f t="shared" si="34"/>
        <v/>
      </c>
      <c r="Q161" t="str">
        <f t="shared" si="35"/>
        <v/>
      </c>
      <c r="R161" t="str">
        <f t="shared" si="36"/>
        <v/>
      </c>
      <c r="S161" t="str">
        <f t="shared" si="37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29"/>
        <v/>
      </c>
      <c r="E162" s="45"/>
      <c r="F162" s="40" t="str">
        <f t="shared" si="30"/>
        <v/>
      </c>
      <c r="G162" s="77"/>
      <c r="H162" s="40" t="str">
        <f t="shared" si="31"/>
        <v/>
      </c>
      <c r="I162" s="40" t="str">
        <f t="shared" si="32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3"/>
        <v/>
      </c>
      <c r="P162" t="str">
        <f t="shared" si="34"/>
        <v/>
      </c>
      <c r="Q162" t="str">
        <f t="shared" si="35"/>
        <v/>
      </c>
      <c r="R162" t="str">
        <f t="shared" si="36"/>
        <v/>
      </c>
      <c r="S162" t="str">
        <f t="shared" si="37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29"/>
        <v/>
      </c>
      <c r="E163" s="45"/>
      <c r="F163" s="40" t="str">
        <f t="shared" si="30"/>
        <v/>
      </c>
      <c r="G163" s="77"/>
      <c r="H163" s="40" t="str">
        <f t="shared" si="31"/>
        <v/>
      </c>
      <c r="I163" s="40" t="str">
        <f t="shared" si="32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3"/>
        <v/>
      </c>
      <c r="P163" t="str">
        <f t="shared" si="34"/>
        <v/>
      </c>
      <c r="Q163" t="str">
        <f t="shared" si="35"/>
        <v/>
      </c>
      <c r="R163" t="str">
        <f t="shared" si="36"/>
        <v/>
      </c>
      <c r="S163" t="str">
        <f t="shared" si="37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29"/>
        <v/>
      </c>
      <c r="E164" s="45"/>
      <c r="F164" s="40" t="str">
        <f t="shared" si="30"/>
        <v/>
      </c>
      <c r="G164" s="77"/>
      <c r="H164" s="40" t="str">
        <f t="shared" si="31"/>
        <v/>
      </c>
      <c r="I164" s="40" t="str">
        <f t="shared" si="32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3"/>
        <v/>
      </c>
      <c r="P164" t="str">
        <f t="shared" si="34"/>
        <v/>
      </c>
      <c r="Q164" t="str">
        <f t="shared" si="35"/>
        <v/>
      </c>
      <c r="R164" t="str">
        <f t="shared" si="36"/>
        <v/>
      </c>
      <c r="S164" t="str">
        <f t="shared" si="37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29"/>
        <v/>
      </c>
      <c r="E165" s="45"/>
      <c r="F165" s="40" t="str">
        <f t="shared" si="30"/>
        <v/>
      </c>
      <c r="G165" s="77"/>
      <c r="H165" s="40" t="str">
        <f t="shared" si="31"/>
        <v/>
      </c>
      <c r="I165" s="40" t="str">
        <f t="shared" si="32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3"/>
        <v/>
      </c>
      <c r="P165" t="str">
        <f t="shared" si="34"/>
        <v/>
      </c>
      <c r="Q165" t="str">
        <f t="shared" si="35"/>
        <v/>
      </c>
      <c r="R165" t="str">
        <f t="shared" si="36"/>
        <v/>
      </c>
      <c r="S165" t="str">
        <f t="shared" si="37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29"/>
        <v/>
      </c>
      <c r="E166" s="45"/>
      <c r="F166" s="40" t="str">
        <f t="shared" si="30"/>
        <v/>
      </c>
      <c r="G166" s="77"/>
      <c r="H166" s="40" t="str">
        <f t="shared" si="31"/>
        <v/>
      </c>
      <c r="I166" s="40" t="str">
        <f t="shared" si="32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3"/>
        <v/>
      </c>
      <c r="P166" t="str">
        <f t="shared" si="34"/>
        <v/>
      </c>
      <c r="Q166" t="str">
        <f t="shared" si="35"/>
        <v/>
      </c>
      <c r="R166" t="str">
        <f t="shared" si="36"/>
        <v/>
      </c>
      <c r="S166" t="str">
        <f t="shared" si="37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29"/>
        <v/>
      </c>
      <c r="E167" s="45"/>
      <c r="F167" s="40" t="str">
        <f t="shared" si="30"/>
        <v/>
      </c>
      <c r="G167" s="77"/>
      <c r="H167" s="40" t="str">
        <f t="shared" si="31"/>
        <v/>
      </c>
      <c r="I167" s="40" t="str">
        <f t="shared" si="32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3"/>
        <v/>
      </c>
      <c r="P167" t="str">
        <f t="shared" si="34"/>
        <v/>
      </c>
      <c r="Q167" t="str">
        <f t="shared" si="35"/>
        <v/>
      </c>
      <c r="R167" t="str">
        <f t="shared" si="36"/>
        <v/>
      </c>
      <c r="S167" t="str">
        <f t="shared" si="37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29"/>
        <v/>
      </c>
      <c r="E168" s="45"/>
      <c r="F168" s="40" t="str">
        <f t="shared" si="30"/>
        <v/>
      </c>
      <c r="G168" s="77"/>
      <c r="H168" s="40" t="str">
        <f t="shared" si="31"/>
        <v/>
      </c>
      <c r="I168" s="40" t="str">
        <f t="shared" si="32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3"/>
        <v/>
      </c>
      <c r="P168" t="str">
        <f t="shared" si="34"/>
        <v/>
      </c>
      <c r="Q168" t="str">
        <f t="shared" si="35"/>
        <v/>
      </c>
      <c r="R168" t="str">
        <f t="shared" si="36"/>
        <v/>
      </c>
      <c r="S168" t="str">
        <f t="shared" si="37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29"/>
        <v/>
      </c>
      <c r="E169" s="45"/>
      <c r="F169" s="40" t="str">
        <f t="shared" si="30"/>
        <v/>
      </c>
      <c r="G169" s="77"/>
      <c r="H169" s="40" t="str">
        <f t="shared" si="31"/>
        <v/>
      </c>
      <c r="I169" s="40" t="str">
        <f t="shared" si="32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3"/>
        <v/>
      </c>
      <c r="P169" t="str">
        <f t="shared" si="34"/>
        <v/>
      </c>
      <c r="Q169" t="str">
        <f t="shared" si="35"/>
        <v/>
      </c>
      <c r="R169" t="str">
        <f t="shared" si="36"/>
        <v/>
      </c>
      <c r="S169" t="str">
        <f t="shared" si="37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29"/>
        <v/>
      </c>
      <c r="E170" s="45"/>
      <c r="F170" s="40" t="str">
        <f t="shared" si="30"/>
        <v/>
      </c>
      <c r="G170" s="77"/>
      <c r="H170" s="40" t="str">
        <f t="shared" si="31"/>
        <v/>
      </c>
      <c r="I170" s="40" t="str">
        <f t="shared" si="32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3"/>
        <v/>
      </c>
      <c r="P170" t="str">
        <f t="shared" si="34"/>
        <v/>
      </c>
      <c r="Q170" t="str">
        <f t="shared" si="35"/>
        <v/>
      </c>
      <c r="R170" t="str">
        <f t="shared" si="36"/>
        <v/>
      </c>
      <c r="S170" t="str">
        <f t="shared" si="37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29"/>
        <v/>
      </c>
      <c r="E171" s="45"/>
      <c r="F171" s="40" t="str">
        <f t="shared" si="30"/>
        <v/>
      </c>
      <c r="G171" s="77"/>
      <c r="H171" s="40" t="str">
        <f t="shared" si="31"/>
        <v/>
      </c>
      <c r="I171" s="40" t="str">
        <f t="shared" si="32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3"/>
        <v/>
      </c>
      <c r="P171" t="str">
        <f t="shared" si="34"/>
        <v/>
      </c>
      <c r="Q171" t="str">
        <f t="shared" si="35"/>
        <v/>
      </c>
      <c r="R171" t="str">
        <f t="shared" si="36"/>
        <v/>
      </c>
      <c r="S171" t="str">
        <f t="shared" si="37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29"/>
        <v/>
      </c>
      <c r="E172" s="45"/>
      <c r="F172" s="40" t="str">
        <f t="shared" si="30"/>
        <v/>
      </c>
      <c r="G172" s="77"/>
      <c r="H172" s="40" t="str">
        <f t="shared" si="31"/>
        <v/>
      </c>
      <c r="I172" s="40" t="str">
        <f t="shared" si="32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3"/>
        <v/>
      </c>
      <c r="P172" t="str">
        <f t="shared" si="34"/>
        <v/>
      </c>
      <c r="Q172" t="str">
        <f t="shared" si="35"/>
        <v/>
      </c>
      <c r="R172" t="str">
        <f t="shared" si="36"/>
        <v/>
      </c>
      <c r="S172" t="str">
        <f t="shared" si="37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29"/>
        <v/>
      </c>
      <c r="E173" s="45"/>
      <c r="F173" s="40" t="str">
        <f t="shared" si="30"/>
        <v/>
      </c>
      <c r="G173" s="77"/>
      <c r="H173" s="40" t="str">
        <f t="shared" si="31"/>
        <v/>
      </c>
      <c r="I173" s="40" t="str">
        <f t="shared" si="32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3"/>
        <v/>
      </c>
      <c r="P173" t="str">
        <f t="shared" si="34"/>
        <v/>
      </c>
      <c r="Q173" t="str">
        <f t="shared" si="35"/>
        <v/>
      </c>
      <c r="R173" t="str">
        <f t="shared" si="36"/>
        <v/>
      </c>
      <c r="S173" t="str">
        <f t="shared" si="37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29"/>
        <v/>
      </c>
      <c r="E174" s="45"/>
      <c r="F174" s="40" t="str">
        <f t="shared" si="30"/>
        <v/>
      </c>
      <c r="G174" s="77"/>
      <c r="H174" s="40" t="str">
        <f t="shared" si="31"/>
        <v/>
      </c>
      <c r="I174" s="40" t="str">
        <f t="shared" si="32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3"/>
        <v/>
      </c>
      <c r="P174" t="str">
        <f t="shared" si="34"/>
        <v/>
      </c>
      <c r="Q174" t="str">
        <f t="shared" si="35"/>
        <v/>
      </c>
      <c r="R174" t="str">
        <f t="shared" si="36"/>
        <v/>
      </c>
      <c r="S174" t="str">
        <f t="shared" si="37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29"/>
        <v/>
      </c>
      <c r="E175" s="45"/>
      <c r="F175" s="40" t="str">
        <f t="shared" si="30"/>
        <v/>
      </c>
      <c r="G175" s="77"/>
      <c r="H175" s="40" t="str">
        <f t="shared" si="31"/>
        <v/>
      </c>
      <c r="I175" s="40" t="str">
        <f t="shared" si="32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3"/>
        <v/>
      </c>
      <c r="P175" t="str">
        <f t="shared" si="34"/>
        <v/>
      </c>
      <c r="Q175" t="str">
        <f t="shared" si="35"/>
        <v/>
      </c>
      <c r="R175" t="str">
        <f t="shared" si="36"/>
        <v/>
      </c>
      <c r="S175" t="str">
        <f t="shared" si="37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29"/>
        <v/>
      </c>
      <c r="E176" s="45"/>
      <c r="F176" s="40" t="str">
        <f t="shared" si="30"/>
        <v/>
      </c>
      <c r="G176" s="77"/>
      <c r="H176" s="40" t="str">
        <f t="shared" si="31"/>
        <v/>
      </c>
      <c r="I176" s="40" t="str">
        <f t="shared" si="32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3"/>
        <v/>
      </c>
      <c r="P176" t="str">
        <f t="shared" si="34"/>
        <v/>
      </c>
      <c r="Q176" t="str">
        <f t="shared" si="35"/>
        <v/>
      </c>
      <c r="R176" t="str">
        <f t="shared" si="36"/>
        <v/>
      </c>
      <c r="S176" t="str">
        <f t="shared" si="37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29"/>
        <v/>
      </c>
      <c r="E177" s="45"/>
      <c r="F177" s="40" t="str">
        <f t="shared" si="30"/>
        <v/>
      </c>
      <c r="G177" s="77"/>
      <c r="H177" s="40" t="str">
        <f t="shared" si="31"/>
        <v/>
      </c>
      <c r="I177" s="40" t="str">
        <f t="shared" si="32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3"/>
        <v/>
      </c>
      <c r="P177" t="str">
        <f t="shared" si="34"/>
        <v/>
      </c>
      <c r="Q177" t="str">
        <f t="shared" si="35"/>
        <v/>
      </c>
      <c r="R177" t="str">
        <f t="shared" si="36"/>
        <v/>
      </c>
      <c r="S177" t="str">
        <f t="shared" si="37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29"/>
        <v/>
      </c>
      <c r="E178" s="45"/>
      <c r="F178" s="40" t="str">
        <f t="shared" si="30"/>
        <v/>
      </c>
      <c r="G178" s="77"/>
      <c r="H178" s="40" t="str">
        <f t="shared" si="31"/>
        <v/>
      </c>
      <c r="I178" s="40" t="str">
        <f t="shared" si="32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3"/>
        <v/>
      </c>
      <c r="P178" t="str">
        <f t="shared" si="34"/>
        <v/>
      </c>
      <c r="Q178" t="str">
        <f t="shared" si="35"/>
        <v/>
      </c>
      <c r="R178" t="str">
        <f t="shared" si="36"/>
        <v/>
      </c>
      <c r="S178" t="str">
        <f t="shared" si="37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29"/>
        <v/>
      </c>
      <c r="E179" s="45"/>
      <c r="F179" s="40" t="str">
        <f t="shared" si="30"/>
        <v/>
      </c>
      <c r="G179" s="77"/>
      <c r="H179" s="40" t="str">
        <f t="shared" si="31"/>
        <v/>
      </c>
      <c r="I179" s="40" t="str">
        <f t="shared" si="32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3"/>
        <v/>
      </c>
      <c r="P179" t="str">
        <f t="shared" si="34"/>
        <v/>
      </c>
      <c r="Q179" t="str">
        <f t="shared" si="35"/>
        <v/>
      </c>
      <c r="R179" t="str">
        <f t="shared" si="36"/>
        <v/>
      </c>
      <c r="S179" t="str">
        <f t="shared" si="37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29"/>
        <v/>
      </c>
      <c r="E180" s="45"/>
      <c r="F180" s="40" t="str">
        <f t="shared" si="30"/>
        <v/>
      </c>
      <c r="G180" s="77"/>
      <c r="H180" s="40" t="str">
        <f t="shared" si="31"/>
        <v/>
      </c>
      <c r="I180" s="40" t="str">
        <f t="shared" si="32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3"/>
        <v/>
      </c>
      <c r="P180" t="str">
        <f t="shared" si="34"/>
        <v/>
      </c>
      <c r="Q180" t="str">
        <f t="shared" si="35"/>
        <v/>
      </c>
      <c r="R180" t="str">
        <f t="shared" si="36"/>
        <v/>
      </c>
      <c r="S180" t="str">
        <f t="shared" si="37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29"/>
        <v/>
      </c>
      <c r="E181" s="45"/>
      <c r="F181" s="40" t="str">
        <f t="shared" si="30"/>
        <v/>
      </c>
      <c r="G181" s="77"/>
      <c r="H181" s="40" t="str">
        <f t="shared" si="31"/>
        <v/>
      </c>
      <c r="I181" s="40" t="str">
        <f t="shared" si="32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3"/>
        <v/>
      </c>
      <c r="P181" t="str">
        <f t="shared" si="34"/>
        <v/>
      </c>
      <c r="Q181" t="str">
        <f t="shared" si="35"/>
        <v/>
      </c>
      <c r="R181" t="str">
        <f t="shared" si="36"/>
        <v/>
      </c>
      <c r="S181" t="str">
        <f t="shared" si="37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29"/>
        <v/>
      </c>
      <c r="E182" s="45"/>
      <c r="F182" s="40" t="str">
        <f t="shared" si="30"/>
        <v/>
      </c>
      <c r="G182" s="77"/>
      <c r="H182" s="40" t="str">
        <f t="shared" si="31"/>
        <v/>
      </c>
      <c r="I182" s="40" t="str">
        <f t="shared" si="32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3"/>
        <v/>
      </c>
      <c r="P182" t="str">
        <f t="shared" si="34"/>
        <v/>
      </c>
      <c r="Q182" t="str">
        <f t="shared" si="35"/>
        <v/>
      </c>
      <c r="R182" t="str">
        <f t="shared" si="36"/>
        <v/>
      </c>
      <c r="S182" t="str">
        <f t="shared" si="37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29"/>
        <v/>
      </c>
      <c r="E183" s="45"/>
      <c r="F183" s="40" t="str">
        <f t="shared" si="30"/>
        <v/>
      </c>
      <c r="G183" s="77"/>
      <c r="H183" s="40" t="str">
        <f t="shared" si="31"/>
        <v/>
      </c>
      <c r="I183" s="40" t="str">
        <f t="shared" si="32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3"/>
        <v/>
      </c>
      <c r="P183" t="str">
        <f t="shared" si="34"/>
        <v/>
      </c>
      <c r="Q183" t="str">
        <f t="shared" si="35"/>
        <v/>
      </c>
      <c r="R183" t="str">
        <f t="shared" si="36"/>
        <v/>
      </c>
      <c r="S183" t="str">
        <f t="shared" si="37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29"/>
        <v/>
      </c>
      <c r="E184" s="45"/>
      <c r="F184" s="40" t="str">
        <f t="shared" si="30"/>
        <v/>
      </c>
      <c r="G184" s="77"/>
      <c r="H184" s="40" t="str">
        <f t="shared" si="31"/>
        <v/>
      </c>
      <c r="I184" s="40" t="str">
        <f t="shared" si="32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3"/>
        <v/>
      </c>
      <c r="P184" t="str">
        <f t="shared" si="34"/>
        <v/>
      </c>
      <c r="Q184" t="str">
        <f t="shared" si="35"/>
        <v/>
      </c>
      <c r="R184" t="str">
        <f t="shared" si="36"/>
        <v/>
      </c>
      <c r="S184" t="str">
        <f t="shared" si="37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29"/>
        <v/>
      </c>
      <c r="E185" s="45"/>
      <c r="F185" s="40" t="str">
        <f t="shared" si="30"/>
        <v/>
      </c>
      <c r="G185" s="77"/>
      <c r="H185" s="40" t="str">
        <f t="shared" si="31"/>
        <v/>
      </c>
      <c r="I185" s="40" t="str">
        <f t="shared" si="32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3"/>
        <v/>
      </c>
      <c r="P185" t="str">
        <f t="shared" si="34"/>
        <v/>
      </c>
      <c r="Q185" t="str">
        <f t="shared" si="35"/>
        <v/>
      </c>
      <c r="R185" t="str">
        <f t="shared" si="36"/>
        <v/>
      </c>
      <c r="S185" t="str">
        <f t="shared" si="37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29"/>
        <v/>
      </c>
      <c r="E186" s="45"/>
      <c r="F186" s="40" t="str">
        <f t="shared" si="30"/>
        <v/>
      </c>
      <c r="G186" s="77"/>
      <c r="H186" s="40" t="str">
        <f t="shared" si="31"/>
        <v/>
      </c>
      <c r="I186" s="40" t="str">
        <f t="shared" si="32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3"/>
        <v/>
      </c>
      <c r="P186" t="str">
        <f t="shared" si="34"/>
        <v/>
      </c>
      <c r="Q186" t="str">
        <f t="shared" si="35"/>
        <v/>
      </c>
      <c r="R186" t="str">
        <f t="shared" si="36"/>
        <v/>
      </c>
      <c r="S186" t="str">
        <f t="shared" si="37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29"/>
        <v/>
      </c>
      <c r="E187" s="45"/>
      <c r="F187" s="40" t="str">
        <f t="shared" si="30"/>
        <v/>
      </c>
      <c r="G187" s="77"/>
      <c r="H187" s="40" t="str">
        <f t="shared" si="31"/>
        <v/>
      </c>
      <c r="I187" s="40" t="str">
        <f t="shared" si="32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3"/>
        <v/>
      </c>
      <c r="P187" t="str">
        <f t="shared" si="34"/>
        <v/>
      </c>
      <c r="Q187" t="str">
        <f t="shared" si="35"/>
        <v/>
      </c>
      <c r="R187" t="str">
        <f t="shared" si="36"/>
        <v/>
      </c>
      <c r="S187" t="str">
        <f t="shared" si="37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29"/>
        <v/>
      </c>
      <c r="E188" s="45"/>
      <c r="F188" s="40" t="str">
        <f t="shared" si="30"/>
        <v/>
      </c>
      <c r="G188" s="77"/>
      <c r="H188" s="40" t="str">
        <f t="shared" si="31"/>
        <v/>
      </c>
      <c r="I188" s="40" t="str">
        <f t="shared" si="32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3"/>
        <v/>
      </c>
      <c r="P188" t="str">
        <f t="shared" si="34"/>
        <v/>
      </c>
      <c r="Q188" t="str">
        <f t="shared" si="35"/>
        <v/>
      </c>
      <c r="R188" t="str">
        <f t="shared" si="36"/>
        <v/>
      </c>
      <c r="S188" t="str">
        <f t="shared" si="37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29"/>
        <v/>
      </c>
      <c r="E189" s="45"/>
      <c r="F189" s="40" t="str">
        <f t="shared" si="30"/>
        <v/>
      </c>
      <c r="G189" s="77"/>
      <c r="H189" s="40" t="str">
        <f t="shared" si="31"/>
        <v/>
      </c>
      <c r="I189" s="40" t="str">
        <f t="shared" si="32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3"/>
        <v/>
      </c>
      <c r="P189" t="str">
        <f t="shared" si="34"/>
        <v/>
      </c>
      <c r="Q189" t="str">
        <f t="shared" si="35"/>
        <v/>
      </c>
      <c r="R189" t="str">
        <f t="shared" si="36"/>
        <v/>
      </c>
      <c r="S189" t="str">
        <f t="shared" si="37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29"/>
        <v/>
      </c>
      <c r="E190" s="45"/>
      <c r="F190" s="40" t="str">
        <f t="shared" si="30"/>
        <v/>
      </c>
      <c r="G190" s="77"/>
      <c r="H190" s="40" t="str">
        <f t="shared" si="31"/>
        <v/>
      </c>
      <c r="I190" s="40" t="str">
        <f t="shared" si="32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3"/>
        <v/>
      </c>
      <c r="P190" t="str">
        <f t="shared" si="34"/>
        <v/>
      </c>
      <c r="Q190" t="str">
        <f t="shared" si="35"/>
        <v/>
      </c>
      <c r="R190" t="str">
        <f t="shared" si="36"/>
        <v/>
      </c>
      <c r="S190" t="str">
        <f t="shared" si="37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29"/>
        <v/>
      </c>
      <c r="E191" s="45"/>
      <c r="F191" s="40" t="str">
        <f t="shared" si="30"/>
        <v/>
      </c>
      <c r="G191" s="77"/>
      <c r="H191" s="40" t="str">
        <f t="shared" si="31"/>
        <v/>
      </c>
      <c r="I191" s="40" t="str">
        <f t="shared" si="32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3"/>
        <v/>
      </c>
      <c r="P191" t="str">
        <f t="shared" si="34"/>
        <v/>
      </c>
      <c r="Q191" t="str">
        <f t="shared" si="35"/>
        <v/>
      </c>
      <c r="R191" t="str">
        <f t="shared" si="36"/>
        <v/>
      </c>
      <c r="S191" t="str">
        <f t="shared" si="37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29"/>
        <v/>
      </c>
      <c r="E192" s="45"/>
      <c r="F192" s="40" t="str">
        <f t="shared" si="30"/>
        <v/>
      </c>
      <c r="G192" s="77"/>
      <c r="H192" s="40" t="str">
        <f t="shared" si="31"/>
        <v/>
      </c>
      <c r="I192" s="40" t="str">
        <f t="shared" si="32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3"/>
        <v/>
      </c>
      <c r="P192" t="str">
        <f t="shared" si="34"/>
        <v/>
      </c>
      <c r="Q192" t="str">
        <f t="shared" si="35"/>
        <v/>
      </c>
      <c r="R192" t="str">
        <f t="shared" si="36"/>
        <v/>
      </c>
      <c r="S192" t="str">
        <f t="shared" si="37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29"/>
        <v/>
      </c>
      <c r="E193" s="45"/>
      <c r="F193" s="40" t="str">
        <f t="shared" si="30"/>
        <v/>
      </c>
      <c r="G193" s="77"/>
      <c r="H193" s="40" t="str">
        <f t="shared" si="31"/>
        <v/>
      </c>
      <c r="I193" s="40" t="str">
        <f t="shared" si="32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3"/>
        <v/>
      </c>
      <c r="P193" t="str">
        <f t="shared" si="34"/>
        <v/>
      </c>
      <c r="Q193" t="str">
        <f t="shared" si="35"/>
        <v/>
      </c>
      <c r="R193" t="str">
        <f t="shared" si="36"/>
        <v/>
      </c>
      <c r="S193" t="str">
        <f t="shared" si="37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29"/>
        <v/>
      </c>
      <c r="E194" s="45"/>
      <c r="F194" s="40" t="str">
        <f t="shared" si="30"/>
        <v/>
      </c>
      <c r="G194" s="77"/>
      <c r="H194" s="40" t="str">
        <f t="shared" si="31"/>
        <v/>
      </c>
      <c r="I194" s="40" t="str">
        <f t="shared" si="32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3"/>
        <v/>
      </c>
      <c r="P194" t="str">
        <f t="shared" si="34"/>
        <v/>
      </c>
      <c r="Q194" t="str">
        <f t="shared" si="35"/>
        <v/>
      </c>
      <c r="R194" t="str">
        <f t="shared" si="36"/>
        <v/>
      </c>
      <c r="S194" t="str">
        <f t="shared" si="37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38">IFERROR(VLOOKUP(C195,$T$6:$U$24,2,FALSE),"")</f>
        <v/>
      </c>
      <c r="E195" s="45"/>
      <c r="F195" s="40" t="str">
        <f t="shared" si="30"/>
        <v/>
      </c>
      <c r="G195" s="77"/>
      <c r="H195" s="40" t="str">
        <f t="shared" si="31"/>
        <v/>
      </c>
      <c r="I195" s="40" t="str">
        <f t="shared" si="32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3"/>
        <v/>
      </c>
      <c r="P195" t="str">
        <f t="shared" si="34"/>
        <v/>
      </c>
      <c r="Q195" t="str">
        <f t="shared" si="35"/>
        <v/>
      </c>
      <c r="R195" t="str">
        <f t="shared" si="36"/>
        <v/>
      </c>
      <c r="S195" t="str">
        <f t="shared" si="37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38"/>
        <v/>
      </c>
      <c r="E196" s="45"/>
      <c r="F196" s="40" t="str">
        <f t="shared" ref="F196:F259" si="39">IFERROR(VLOOKUP(E196,$W$5:$Y$129,2,FALSE),"")</f>
        <v/>
      </c>
      <c r="G196" s="77"/>
      <c r="H196" s="40" t="str">
        <f t="shared" ref="H196:H259" si="40">IFERROR(VLOOKUP(G196,$AC$6:$AD$344,2,FALSE),"")</f>
        <v/>
      </c>
      <c r="I196" s="40" t="str">
        <f t="shared" ref="I196:I259" si="41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2">LEFT(E196,3)</f>
        <v/>
      </c>
      <c r="P196" t="str">
        <f t="shared" ref="P196:P259" si="43">LEFT(E196,2)</f>
        <v/>
      </c>
      <c r="Q196" t="str">
        <f t="shared" ref="Q196:Q259" si="44">LEFT(C196,3)</f>
        <v/>
      </c>
      <c r="R196" t="str">
        <f t="shared" ref="R196:R259" si="45">MID(I196,2,2)</f>
        <v/>
      </c>
      <c r="S196" t="str">
        <f t="shared" ref="S196:S259" si="46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38"/>
        <v/>
      </c>
      <c r="E197" s="45"/>
      <c r="F197" s="40" t="str">
        <f t="shared" si="39"/>
        <v/>
      </c>
      <c r="G197" s="77"/>
      <c r="H197" s="40" t="str">
        <f t="shared" si="40"/>
        <v/>
      </c>
      <c r="I197" s="40" t="str">
        <f t="shared" si="41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2"/>
        <v/>
      </c>
      <c r="P197" t="str">
        <f t="shared" si="43"/>
        <v/>
      </c>
      <c r="Q197" t="str">
        <f t="shared" si="44"/>
        <v/>
      </c>
      <c r="R197" t="str">
        <f t="shared" si="45"/>
        <v/>
      </c>
      <c r="S197" t="str">
        <f t="shared" si="46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38"/>
        <v/>
      </c>
      <c r="E198" s="45"/>
      <c r="F198" s="40" t="str">
        <f t="shared" si="39"/>
        <v/>
      </c>
      <c r="G198" s="77"/>
      <c r="H198" s="40" t="str">
        <f t="shared" si="40"/>
        <v/>
      </c>
      <c r="I198" s="40" t="str">
        <f t="shared" si="41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2"/>
        <v/>
      </c>
      <c r="P198" t="str">
        <f t="shared" si="43"/>
        <v/>
      </c>
      <c r="Q198" t="str">
        <f t="shared" si="44"/>
        <v/>
      </c>
      <c r="R198" t="str">
        <f t="shared" si="45"/>
        <v/>
      </c>
      <c r="S198" t="str">
        <f t="shared" si="46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38"/>
        <v/>
      </c>
      <c r="E199" s="45"/>
      <c r="F199" s="40" t="str">
        <f t="shared" si="39"/>
        <v/>
      </c>
      <c r="G199" s="77"/>
      <c r="H199" s="40" t="str">
        <f t="shared" si="40"/>
        <v/>
      </c>
      <c r="I199" s="40" t="str">
        <f t="shared" si="41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2"/>
        <v/>
      </c>
      <c r="P199" t="str">
        <f t="shared" si="43"/>
        <v/>
      </c>
      <c r="Q199" t="str">
        <f t="shared" si="44"/>
        <v/>
      </c>
      <c r="R199" t="str">
        <f t="shared" si="45"/>
        <v/>
      </c>
      <c r="S199" t="str">
        <f t="shared" si="46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38"/>
        <v/>
      </c>
      <c r="E200" s="45"/>
      <c r="F200" s="40" t="str">
        <f t="shared" si="39"/>
        <v/>
      </c>
      <c r="G200" s="77"/>
      <c r="H200" s="40" t="str">
        <f t="shared" si="40"/>
        <v/>
      </c>
      <c r="I200" s="40" t="str">
        <f t="shared" si="41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2"/>
        <v/>
      </c>
      <c r="P200" t="str">
        <f t="shared" si="43"/>
        <v/>
      </c>
      <c r="Q200" t="str">
        <f t="shared" si="44"/>
        <v/>
      </c>
      <c r="R200" t="str">
        <f t="shared" si="45"/>
        <v/>
      </c>
      <c r="S200" t="str">
        <f t="shared" si="46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38"/>
        <v/>
      </c>
      <c r="E201" s="45"/>
      <c r="F201" s="40" t="str">
        <f t="shared" si="39"/>
        <v/>
      </c>
      <c r="G201" s="77"/>
      <c r="H201" s="40" t="str">
        <f t="shared" si="40"/>
        <v/>
      </c>
      <c r="I201" s="40" t="str">
        <f t="shared" si="41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2"/>
        <v/>
      </c>
      <c r="P201" t="str">
        <f t="shared" si="43"/>
        <v/>
      </c>
      <c r="Q201" t="str">
        <f t="shared" si="44"/>
        <v/>
      </c>
      <c r="R201" t="str">
        <f t="shared" si="45"/>
        <v/>
      </c>
      <c r="S201" t="str">
        <f t="shared" si="46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38"/>
        <v/>
      </c>
      <c r="E202" s="45"/>
      <c r="F202" s="40" t="str">
        <f t="shared" si="39"/>
        <v/>
      </c>
      <c r="G202" s="77"/>
      <c r="H202" s="40" t="str">
        <f t="shared" si="40"/>
        <v/>
      </c>
      <c r="I202" s="40" t="str">
        <f t="shared" si="41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2"/>
        <v/>
      </c>
      <c r="P202" t="str">
        <f t="shared" si="43"/>
        <v/>
      </c>
      <c r="Q202" t="str">
        <f t="shared" si="44"/>
        <v/>
      </c>
      <c r="R202" t="str">
        <f t="shared" si="45"/>
        <v/>
      </c>
      <c r="S202" t="str">
        <f t="shared" si="46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38"/>
        <v/>
      </c>
      <c r="E203" s="45"/>
      <c r="F203" s="40" t="str">
        <f t="shared" si="39"/>
        <v/>
      </c>
      <c r="G203" s="77"/>
      <c r="H203" s="40" t="str">
        <f t="shared" si="40"/>
        <v/>
      </c>
      <c r="I203" s="40" t="str">
        <f t="shared" si="41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2"/>
        <v/>
      </c>
      <c r="P203" t="str">
        <f t="shared" si="43"/>
        <v/>
      </c>
      <c r="Q203" t="str">
        <f t="shared" si="44"/>
        <v/>
      </c>
      <c r="R203" t="str">
        <f t="shared" si="45"/>
        <v/>
      </c>
      <c r="S203" t="str">
        <f t="shared" si="46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38"/>
        <v/>
      </c>
      <c r="E204" s="45"/>
      <c r="F204" s="40" t="str">
        <f t="shared" si="39"/>
        <v/>
      </c>
      <c r="G204" s="77"/>
      <c r="H204" s="40" t="str">
        <f t="shared" si="40"/>
        <v/>
      </c>
      <c r="I204" s="40" t="str">
        <f t="shared" si="41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2"/>
        <v/>
      </c>
      <c r="P204" t="str">
        <f t="shared" si="43"/>
        <v/>
      </c>
      <c r="Q204" t="str">
        <f t="shared" si="44"/>
        <v/>
      </c>
      <c r="R204" t="str">
        <f t="shared" si="45"/>
        <v/>
      </c>
      <c r="S204" t="str">
        <f t="shared" si="46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38"/>
        <v/>
      </c>
      <c r="E205" s="45"/>
      <c r="F205" s="40" t="str">
        <f t="shared" si="39"/>
        <v/>
      </c>
      <c r="G205" s="77"/>
      <c r="H205" s="40" t="str">
        <f t="shared" si="40"/>
        <v/>
      </c>
      <c r="I205" s="40" t="str">
        <f t="shared" si="41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2"/>
        <v/>
      </c>
      <c r="P205" t="str">
        <f t="shared" si="43"/>
        <v/>
      </c>
      <c r="Q205" t="str">
        <f t="shared" si="44"/>
        <v/>
      </c>
      <c r="R205" t="str">
        <f t="shared" si="45"/>
        <v/>
      </c>
      <c r="S205" t="str">
        <f t="shared" si="46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38"/>
        <v/>
      </c>
      <c r="E206" s="45"/>
      <c r="F206" s="40" t="str">
        <f t="shared" si="39"/>
        <v/>
      </c>
      <c r="G206" s="77"/>
      <c r="H206" s="40" t="str">
        <f t="shared" si="40"/>
        <v/>
      </c>
      <c r="I206" s="40" t="str">
        <f t="shared" si="41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2"/>
        <v/>
      </c>
      <c r="P206" t="str">
        <f t="shared" si="43"/>
        <v/>
      </c>
      <c r="Q206" t="str">
        <f t="shared" si="44"/>
        <v/>
      </c>
      <c r="R206" t="str">
        <f t="shared" si="45"/>
        <v/>
      </c>
      <c r="S206" t="str">
        <f t="shared" si="46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38"/>
        <v/>
      </c>
      <c r="E207" s="45"/>
      <c r="F207" s="40" t="str">
        <f t="shared" si="39"/>
        <v/>
      </c>
      <c r="G207" s="77"/>
      <c r="H207" s="40" t="str">
        <f t="shared" si="40"/>
        <v/>
      </c>
      <c r="I207" s="40" t="str">
        <f t="shared" si="41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2"/>
        <v/>
      </c>
      <c r="P207" t="str">
        <f t="shared" si="43"/>
        <v/>
      </c>
      <c r="Q207" t="str">
        <f t="shared" si="44"/>
        <v/>
      </c>
      <c r="R207" t="str">
        <f t="shared" si="45"/>
        <v/>
      </c>
      <c r="S207" t="str">
        <f t="shared" si="46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38"/>
        <v/>
      </c>
      <c r="E208" s="45"/>
      <c r="F208" s="40" t="str">
        <f t="shared" si="39"/>
        <v/>
      </c>
      <c r="G208" s="77"/>
      <c r="H208" s="40" t="str">
        <f t="shared" si="40"/>
        <v/>
      </c>
      <c r="I208" s="40" t="str">
        <f t="shared" si="41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2"/>
        <v/>
      </c>
      <c r="P208" t="str">
        <f t="shared" si="43"/>
        <v/>
      </c>
      <c r="Q208" t="str">
        <f t="shared" si="44"/>
        <v/>
      </c>
      <c r="R208" t="str">
        <f t="shared" si="45"/>
        <v/>
      </c>
      <c r="S208" t="str">
        <f t="shared" si="46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38"/>
        <v/>
      </c>
      <c r="E209" s="45"/>
      <c r="F209" s="40" t="str">
        <f t="shared" si="39"/>
        <v/>
      </c>
      <c r="G209" s="77"/>
      <c r="H209" s="40" t="str">
        <f t="shared" si="40"/>
        <v/>
      </c>
      <c r="I209" s="40" t="str">
        <f t="shared" si="41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2"/>
        <v/>
      </c>
      <c r="P209" t="str">
        <f t="shared" si="43"/>
        <v/>
      </c>
      <c r="Q209" t="str">
        <f t="shared" si="44"/>
        <v/>
      </c>
      <c r="R209" t="str">
        <f t="shared" si="45"/>
        <v/>
      </c>
      <c r="S209" t="str">
        <f t="shared" si="46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38"/>
        <v/>
      </c>
      <c r="E210" s="45"/>
      <c r="F210" s="40" t="str">
        <f t="shared" si="39"/>
        <v/>
      </c>
      <c r="G210" s="77"/>
      <c r="H210" s="40" t="str">
        <f t="shared" si="40"/>
        <v/>
      </c>
      <c r="I210" s="40" t="str">
        <f t="shared" si="41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2"/>
        <v/>
      </c>
      <c r="P210" t="str">
        <f t="shared" si="43"/>
        <v/>
      </c>
      <c r="Q210" t="str">
        <f t="shared" si="44"/>
        <v/>
      </c>
      <c r="R210" t="str">
        <f t="shared" si="45"/>
        <v/>
      </c>
      <c r="S210" t="str">
        <f t="shared" si="46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38"/>
        <v/>
      </c>
      <c r="E211" s="45"/>
      <c r="F211" s="40" t="str">
        <f t="shared" si="39"/>
        <v/>
      </c>
      <c r="G211" s="77"/>
      <c r="H211" s="40" t="str">
        <f t="shared" si="40"/>
        <v/>
      </c>
      <c r="I211" s="40" t="str">
        <f t="shared" si="41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2"/>
        <v/>
      </c>
      <c r="P211" t="str">
        <f t="shared" si="43"/>
        <v/>
      </c>
      <c r="Q211" t="str">
        <f t="shared" si="44"/>
        <v/>
      </c>
      <c r="R211" t="str">
        <f t="shared" si="45"/>
        <v/>
      </c>
      <c r="S211" t="str">
        <f t="shared" si="46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38"/>
        <v/>
      </c>
      <c r="E212" s="45"/>
      <c r="F212" s="40" t="str">
        <f t="shared" si="39"/>
        <v/>
      </c>
      <c r="G212" s="77"/>
      <c r="H212" s="40" t="str">
        <f t="shared" si="40"/>
        <v/>
      </c>
      <c r="I212" s="40" t="str">
        <f t="shared" si="41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2"/>
        <v/>
      </c>
      <c r="P212" t="str">
        <f t="shared" si="43"/>
        <v/>
      </c>
      <c r="Q212" t="str">
        <f t="shared" si="44"/>
        <v/>
      </c>
      <c r="R212" t="str">
        <f t="shared" si="45"/>
        <v/>
      </c>
      <c r="S212" t="str">
        <f t="shared" si="46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38"/>
        <v/>
      </c>
      <c r="E213" s="45"/>
      <c r="F213" s="40" t="str">
        <f t="shared" si="39"/>
        <v/>
      </c>
      <c r="G213" s="77"/>
      <c r="H213" s="40" t="str">
        <f t="shared" si="40"/>
        <v/>
      </c>
      <c r="I213" s="40" t="str">
        <f t="shared" si="41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2"/>
        <v/>
      </c>
      <c r="P213" t="str">
        <f t="shared" si="43"/>
        <v/>
      </c>
      <c r="Q213" t="str">
        <f t="shared" si="44"/>
        <v/>
      </c>
      <c r="R213" t="str">
        <f t="shared" si="45"/>
        <v/>
      </c>
      <c r="S213" t="str">
        <f t="shared" si="46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38"/>
        <v/>
      </c>
      <c r="E214" s="45"/>
      <c r="F214" s="40" t="str">
        <f t="shared" si="39"/>
        <v/>
      </c>
      <c r="G214" s="77"/>
      <c r="H214" s="40" t="str">
        <f t="shared" si="40"/>
        <v/>
      </c>
      <c r="I214" s="40" t="str">
        <f t="shared" si="41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2"/>
        <v/>
      </c>
      <c r="P214" t="str">
        <f t="shared" si="43"/>
        <v/>
      </c>
      <c r="Q214" t="str">
        <f t="shared" si="44"/>
        <v/>
      </c>
      <c r="R214" t="str">
        <f t="shared" si="45"/>
        <v/>
      </c>
      <c r="S214" t="str">
        <f t="shared" si="46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38"/>
        <v/>
      </c>
      <c r="E215" s="45"/>
      <c r="F215" s="40" t="str">
        <f t="shared" si="39"/>
        <v/>
      </c>
      <c r="G215" s="77"/>
      <c r="H215" s="40" t="str">
        <f t="shared" si="40"/>
        <v/>
      </c>
      <c r="I215" s="40" t="str">
        <f t="shared" si="41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2"/>
        <v/>
      </c>
      <c r="P215" t="str">
        <f t="shared" si="43"/>
        <v/>
      </c>
      <c r="Q215" t="str">
        <f t="shared" si="44"/>
        <v/>
      </c>
      <c r="R215" t="str">
        <f t="shared" si="45"/>
        <v/>
      </c>
      <c r="S215" t="str">
        <f t="shared" si="46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38"/>
        <v/>
      </c>
      <c r="E216" s="45"/>
      <c r="F216" s="40" t="str">
        <f t="shared" si="39"/>
        <v/>
      </c>
      <c r="G216" s="77"/>
      <c r="H216" s="40" t="str">
        <f t="shared" si="40"/>
        <v/>
      </c>
      <c r="I216" s="40" t="str">
        <f t="shared" si="41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2"/>
        <v/>
      </c>
      <c r="P216" t="str">
        <f t="shared" si="43"/>
        <v/>
      </c>
      <c r="Q216" t="str">
        <f t="shared" si="44"/>
        <v/>
      </c>
      <c r="R216" t="str">
        <f t="shared" si="45"/>
        <v/>
      </c>
      <c r="S216" t="str">
        <f t="shared" si="46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38"/>
        <v/>
      </c>
      <c r="E217" s="45"/>
      <c r="F217" s="40" t="str">
        <f t="shared" si="39"/>
        <v/>
      </c>
      <c r="G217" s="77"/>
      <c r="H217" s="40" t="str">
        <f t="shared" si="40"/>
        <v/>
      </c>
      <c r="I217" s="40" t="str">
        <f t="shared" si="41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2"/>
        <v/>
      </c>
      <c r="P217" t="str">
        <f t="shared" si="43"/>
        <v/>
      </c>
      <c r="Q217" t="str">
        <f t="shared" si="44"/>
        <v/>
      </c>
      <c r="R217" t="str">
        <f t="shared" si="45"/>
        <v/>
      </c>
      <c r="S217" t="str">
        <f t="shared" si="46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38"/>
        <v/>
      </c>
      <c r="E218" s="45"/>
      <c r="F218" s="40" t="str">
        <f t="shared" si="39"/>
        <v/>
      </c>
      <c r="G218" s="77"/>
      <c r="H218" s="40" t="str">
        <f t="shared" si="40"/>
        <v/>
      </c>
      <c r="I218" s="40" t="str">
        <f t="shared" si="41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2"/>
        <v/>
      </c>
      <c r="P218" t="str">
        <f t="shared" si="43"/>
        <v/>
      </c>
      <c r="Q218" t="str">
        <f t="shared" si="44"/>
        <v/>
      </c>
      <c r="R218" t="str">
        <f t="shared" si="45"/>
        <v/>
      </c>
      <c r="S218" t="str">
        <f t="shared" si="46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38"/>
        <v/>
      </c>
      <c r="E219" s="45"/>
      <c r="F219" s="40" t="str">
        <f t="shared" si="39"/>
        <v/>
      </c>
      <c r="G219" s="77"/>
      <c r="H219" s="40" t="str">
        <f t="shared" si="40"/>
        <v/>
      </c>
      <c r="I219" s="40" t="str">
        <f t="shared" si="41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2"/>
        <v/>
      </c>
      <c r="P219" t="str">
        <f t="shared" si="43"/>
        <v/>
      </c>
      <c r="Q219" t="str">
        <f t="shared" si="44"/>
        <v/>
      </c>
      <c r="R219" t="str">
        <f t="shared" si="45"/>
        <v/>
      </c>
      <c r="S219" t="str">
        <f t="shared" si="46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38"/>
        <v/>
      </c>
      <c r="E220" s="45"/>
      <c r="F220" s="40" t="str">
        <f t="shared" si="39"/>
        <v/>
      </c>
      <c r="G220" s="77"/>
      <c r="H220" s="40" t="str">
        <f t="shared" si="40"/>
        <v/>
      </c>
      <c r="I220" s="40" t="str">
        <f t="shared" si="41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2"/>
        <v/>
      </c>
      <c r="P220" t="str">
        <f t="shared" si="43"/>
        <v/>
      </c>
      <c r="Q220" t="str">
        <f t="shared" si="44"/>
        <v/>
      </c>
      <c r="R220" t="str">
        <f t="shared" si="45"/>
        <v/>
      </c>
      <c r="S220" t="str">
        <f t="shared" si="46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38"/>
        <v/>
      </c>
      <c r="E221" s="45"/>
      <c r="F221" s="40" t="str">
        <f t="shared" si="39"/>
        <v/>
      </c>
      <c r="G221" s="77"/>
      <c r="H221" s="40" t="str">
        <f t="shared" si="40"/>
        <v/>
      </c>
      <c r="I221" s="40" t="str">
        <f t="shared" si="41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2"/>
        <v/>
      </c>
      <c r="P221" t="str">
        <f t="shared" si="43"/>
        <v/>
      </c>
      <c r="Q221" t="str">
        <f t="shared" si="44"/>
        <v/>
      </c>
      <c r="R221" t="str">
        <f t="shared" si="45"/>
        <v/>
      </c>
      <c r="S221" t="str">
        <f t="shared" si="46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38"/>
        <v/>
      </c>
      <c r="E222" s="45"/>
      <c r="F222" s="40" t="str">
        <f t="shared" si="39"/>
        <v/>
      </c>
      <c r="G222" s="77"/>
      <c r="H222" s="40" t="str">
        <f t="shared" si="40"/>
        <v/>
      </c>
      <c r="I222" s="40" t="str">
        <f t="shared" si="41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2"/>
        <v/>
      </c>
      <c r="P222" t="str">
        <f t="shared" si="43"/>
        <v/>
      </c>
      <c r="Q222" t="str">
        <f t="shared" si="44"/>
        <v/>
      </c>
      <c r="R222" t="str">
        <f t="shared" si="45"/>
        <v/>
      </c>
      <c r="S222" t="str">
        <f t="shared" si="46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38"/>
        <v/>
      </c>
      <c r="E223" s="45"/>
      <c r="F223" s="40" t="str">
        <f t="shared" si="39"/>
        <v/>
      </c>
      <c r="G223" s="77"/>
      <c r="H223" s="40" t="str">
        <f t="shared" si="40"/>
        <v/>
      </c>
      <c r="I223" s="40" t="str">
        <f t="shared" si="41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2"/>
        <v/>
      </c>
      <c r="P223" t="str">
        <f t="shared" si="43"/>
        <v/>
      </c>
      <c r="Q223" t="str">
        <f t="shared" si="44"/>
        <v/>
      </c>
      <c r="R223" t="str">
        <f t="shared" si="45"/>
        <v/>
      </c>
      <c r="S223" t="str">
        <f t="shared" si="46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38"/>
        <v/>
      </c>
      <c r="E224" s="45"/>
      <c r="F224" s="40" t="str">
        <f t="shared" si="39"/>
        <v/>
      </c>
      <c r="G224" s="77"/>
      <c r="H224" s="40" t="str">
        <f t="shared" si="40"/>
        <v/>
      </c>
      <c r="I224" s="40" t="str">
        <f t="shared" si="41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2"/>
        <v/>
      </c>
      <c r="P224" t="str">
        <f t="shared" si="43"/>
        <v/>
      </c>
      <c r="Q224" t="str">
        <f t="shared" si="44"/>
        <v/>
      </c>
      <c r="R224" t="str">
        <f t="shared" si="45"/>
        <v/>
      </c>
      <c r="S224" t="str">
        <f t="shared" si="46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38"/>
        <v/>
      </c>
      <c r="E225" s="45"/>
      <c r="F225" s="40" t="str">
        <f t="shared" si="39"/>
        <v/>
      </c>
      <c r="G225" s="77"/>
      <c r="H225" s="40" t="str">
        <f t="shared" si="40"/>
        <v/>
      </c>
      <c r="I225" s="40" t="str">
        <f t="shared" si="41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2"/>
        <v/>
      </c>
      <c r="P225" t="str">
        <f t="shared" si="43"/>
        <v/>
      </c>
      <c r="Q225" t="str">
        <f t="shared" si="44"/>
        <v/>
      </c>
      <c r="R225" t="str">
        <f t="shared" si="45"/>
        <v/>
      </c>
      <c r="S225" t="str">
        <f t="shared" si="46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38"/>
        <v/>
      </c>
      <c r="E226" s="45"/>
      <c r="F226" s="40" t="str">
        <f t="shared" si="39"/>
        <v/>
      </c>
      <c r="G226" s="77"/>
      <c r="H226" s="40" t="str">
        <f t="shared" si="40"/>
        <v/>
      </c>
      <c r="I226" s="40" t="str">
        <f t="shared" si="41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2"/>
        <v/>
      </c>
      <c r="P226" t="str">
        <f t="shared" si="43"/>
        <v/>
      </c>
      <c r="Q226" t="str">
        <f t="shared" si="44"/>
        <v/>
      </c>
      <c r="R226" t="str">
        <f t="shared" si="45"/>
        <v/>
      </c>
      <c r="S226" t="str">
        <f t="shared" si="46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38"/>
        <v/>
      </c>
      <c r="E227" s="45"/>
      <c r="F227" s="40" t="str">
        <f t="shared" si="39"/>
        <v/>
      </c>
      <c r="G227" s="77"/>
      <c r="H227" s="40" t="str">
        <f t="shared" si="40"/>
        <v/>
      </c>
      <c r="I227" s="40" t="str">
        <f t="shared" si="41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2"/>
        <v/>
      </c>
      <c r="P227" t="str">
        <f t="shared" si="43"/>
        <v/>
      </c>
      <c r="Q227" t="str">
        <f t="shared" si="44"/>
        <v/>
      </c>
      <c r="R227" t="str">
        <f t="shared" si="45"/>
        <v/>
      </c>
      <c r="S227" t="str">
        <f t="shared" si="46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38"/>
        <v/>
      </c>
      <c r="E228" s="45"/>
      <c r="F228" s="40" t="str">
        <f t="shared" si="39"/>
        <v/>
      </c>
      <c r="G228" s="77"/>
      <c r="H228" s="40" t="str">
        <f t="shared" si="40"/>
        <v/>
      </c>
      <c r="I228" s="40" t="str">
        <f t="shared" si="41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2"/>
        <v/>
      </c>
      <c r="P228" t="str">
        <f t="shared" si="43"/>
        <v/>
      </c>
      <c r="Q228" t="str">
        <f t="shared" si="44"/>
        <v/>
      </c>
      <c r="R228" t="str">
        <f t="shared" si="45"/>
        <v/>
      </c>
      <c r="S228" t="str">
        <f t="shared" si="46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38"/>
        <v/>
      </c>
      <c r="E229" s="45"/>
      <c r="F229" s="40" t="str">
        <f t="shared" si="39"/>
        <v/>
      </c>
      <c r="G229" s="77"/>
      <c r="H229" s="40" t="str">
        <f t="shared" si="40"/>
        <v/>
      </c>
      <c r="I229" s="40" t="str">
        <f t="shared" si="41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2"/>
        <v/>
      </c>
      <c r="P229" t="str">
        <f t="shared" si="43"/>
        <v/>
      </c>
      <c r="Q229" t="str">
        <f t="shared" si="44"/>
        <v/>
      </c>
      <c r="R229" t="str">
        <f t="shared" si="45"/>
        <v/>
      </c>
      <c r="S229" t="str">
        <f t="shared" si="46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38"/>
        <v/>
      </c>
      <c r="E230" s="45"/>
      <c r="F230" s="40" t="str">
        <f t="shared" si="39"/>
        <v/>
      </c>
      <c r="G230" s="77"/>
      <c r="H230" s="40" t="str">
        <f t="shared" si="40"/>
        <v/>
      </c>
      <c r="I230" s="40" t="str">
        <f t="shared" si="41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2"/>
        <v/>
      </c>
      <c r="P230" t="str">
        <f t="shared" si="43"/>
        <v/>
      </c>
      <c r="Q230" t="str">
        <f t="shared" si="44"/>
        <v/>
      </c>
      <c r="R230" t="str">
        <f t="shared" si="45"/>
        <v/>
      </c>
      <c r="S230" t="str">
        <f t="shared" si="46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38"/>
        <v/>
      </c>
      <c r="E231" s="45"/>
      <c r="F231" s="40" t="str">
        <f t="shared" si="39"/>
        <v/>
      </c>
      <c r="G231" s="77"/>
      <c r="H231" s="40" t="str">
        <f t="shared" si="40"/>
        <v/>
      </c>
      <c r="I231" s="40" t="str">
        <f t="shared" si="41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2"/>
        <v/>
      </c>
      <c r="P231" t="str">
        <f t="shared" si="43"/>
        <v/>
      </c>
      <c r="Q231" t="str">
        <f t="shared" si="44"/>
        <v/>
      </c>
      <c r="R231" t="str">
        <f t="shared" si="45"/>
        <v/>
      </c>
      <c r="S231" t="str">
        <f t="shared" si="46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38"/>
        <v/>
      </c>
      <c r="E232" s="45"/>
      <c r="F232" s="40" t="str">
        <f t="shared" si="39"/>
        <v/>
      </c>
      <c r="G232" s="77"/>
      <c r="H232" s="40" t="str">
        <f t="shared" si="40"/>
        <v/>
      </c>
      <c r="I232" s="40" t="str">
        <f t="shared" si="41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2"/>
        <v/>
      </c>
      <c r="P232" t="str">
        <f t="shared" si="43"/>
        <v/>
      </c>
      <c r="Q232" t="str">
        <f t="shared" si="44"/>
        <v/>
      </c>
      <c r="R232" t="str">
        <f t="shared" si="45"/>
        <v/>
      </c>
      <c r="S232" t="str">
        <f t="shared" si="46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38"/>
        <v/>
      </c>
      <c r="E233" s="45"/>
      <c r="F233" s="40" t="str">
        <f t="shared" si="39"/>
        <v/>
      </c>
      <c r="G233" s="77"/>
      <c r="H233" s="40" t="str">
        <f t="shared" si="40"/>
        <v/>
      </c>
      <c r="I233" s="40" t="str">
        <f t="shared" si="41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2"/>
        <v/>
      </c>
      <c r="P233" t="str">
        <f t="shared" si="43"/>
        <v/>
      </c>
      <c r="Q233" t="str">
        <f t="shared" si="44"/>
        <v/>
      </c>
      <c r="R233" t="str">
        <f t="shared" si="45"/>
        <v/>
      </c>
      <c r="S233" t="str">
        <f t="shared" si="46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38"/>
        <v/>
      </c>
      <c r="E234" s="45"/>
      <c r="F234" s="40" t="str">
        <f t="shared" si="39"/>
        <v/>
      </c>
      <c r="G234" s="77"/>
      <c r="H234" s="40" t="str">
        <f t="shared" si="40"/>
        <v/>
      </c>
      <c r="I234" s="40" t="str">
        <f t="shared" si="41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2"/>
        <v/>
      </c>
      <c r="P234" t="str">
        <f t="shared" si="43"/>
        <v/>
      </c>
      <c r="Q234" t="str">
        <f t="shared" si="44"/>
        <v/>
      </c>
      <c r="R234" t="str">
        <f t="shared" si="45"/>
        <v/>
      </c>
      <c r="S234" t="str">
        <f t="shared" si="46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38"/>
        <v/>
      </c>
      <c r="E235" s="45"/>
      <c r="F235" s="40" t="str">
        <f t="shared" si="39"/>
        <v/>
      </c>
      <c r="G235" s="77"/>
      <c r="H235" s="40" t="str">
        <f t="shared" si="40"/>
        <v/>
      </c>
      <c r="I235" s="40" t="str">
        <f t="shared" si="41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2"/>
        <v/>
      </c>
      <c r="P235" t="str">
        <f t="shared" si="43"/>
        <v/>
      </c>
      <c r="Q235" t="str">
        <f t="shared" si="44"/>
        <v/>
      </c>
      <c r="R235" t="str">
        <f t="shared" si="45"/>
        <v/>
      </c>
      <c r="S235" t="str">
        <f t="shared" si="46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38"/>
        <v/>
      </c>
      <c r="E236" s="45"/>
      <c r="F236" s="40" t="str">
        <f t="shared" si="39"/>
        <v/>
      </c>
      <c r="G236" s="77"/>
      <c r="H236" s="40" t="str">
        <f t="shared" si="40"/>
        <v/>
      </c>
      <c r="I236" s="40" t="str">
        <f t="shared" si="41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2"/>
        <v/>
      </c>
      <c r="P236" t="str">
        <f t="shared" si="43"/>
        <v/>
      </c>
      <c r="Q236" t="str">
        <f t="shared" si="44"/>
        <v/>
      </c>
      <c r="R236" t="str">
        <f t="shared" si="45"/>
        <v/>
      </c>
      <c r="S236" t="str">
        <f t="shared" si="46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38"/>
        <v/>
      </c>
      <c r="E237" s="45"/>
      <c r="F237" s="40" t="str">
        <f t="shared" si="39"/>
        <v/>
      </c>
      <c r="G237" s="77"/>
      <c r="H237" s="40" t="str">
        <f t="shared" si="40"/>
        <v/>
      </c>
      <c r="I237" s="40" t="str">
        <f t="shared" si="41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2"/>
        <v/>
      </c>
      <c r="P237" t="str">
        <f t="shared" si="43"/>
        <v/>
      </c>
      <c r="Q237" t="str">
        <f t="shared" si="44"/>
        <v/>
      </c>
      <c r="R237" t="str">
        <f t="shared" si="45"/>
        <v/>
      </c>
      <c r="S237" t="str">
        <f t="shared" si="46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38"/>
        <v/>
      </c>
      <c r="E238" s="45"/>
      <c r="F238" s="40" t="str">
        <f t="shared" si="39"/>
        <v/>
      </c>
      <c r="G238" s="77"/>
      <c r="H238" s="40" t="str">
        <f t="shared" si="40"/>
        <v/>
      </c>
      <c r="I238" s="40" t="str">
        <f t="shared" si="41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2"/>
        <v/>
      </c>
      <c r="P238" t="str">
        <f t="shared" si="43"/>
        <v/>
      </c>
      <c r="Q238" t="str">
        <f t="shared" si="44"/>
        <v/>
      </c>
      <c r="R238" t="str">
        <f t="shared" si="45"/>
        <v/>
      </c>
      <c r="S238" t="str">
        <f t="shared" si="46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38"/>
        <v/>
      </c>
      <c r="E239" s="45"/>
      <c r="F239" s="40" t="str">
        <f t="shared" si="39"/>
        <v/>
      </c>
      <c r="G239" s="77"/>
      <c r="H239" s="40" t="str">
        <f t="shared" si="40"/>
        <v/>
      </c>
      <c r="I239" s="40" t="str">
        <f t="shared" si="41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2"/>
        <v/>
      </c>
      <c r="P239" t="str">
        <f t="shared" si="43"/>
        <v/>
      </c>
      <c r="Q239" t="str">
        <f t="shared" si="44"/>
        <v/>
      </c>
      <c r="R239" t="str">
        <f t="shared" si="45"/>
        <v/>
      </c>
      <c r="S239" t="str">
        <f t="shared" si="46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38"/>
        <v/>
      </c>
      <c r="E240" s="45"/>
      <c r="F240" s="40" t="str">
        <f t="shared" si="39"/>
        <v/>
      </c>
      <c r="G240" s="77"/>
      <c r="H240" s="40" t="str">
        <f t="shared" si="40"/>
        <v/>
      </c>
      <c r="I240" s="40" t="str">
        <f t="shared" si="41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2"/>
        <v/>
      </c>
      <c r="P240" t="str">
        <f t="shared" si="43"/>
        <v/>
      </c>
      <c r="Q240" t="str">
        <f t="shared" si="44"/>
        <v/>
      </c>
      <c r="R240" t="str">
        <f t="shared" si="45"/>
        <v/>
      </c>
      <c r="S240" t="str">
        <f t="shared" si="46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38"/>
        <v/>
      </c>
      <c r="E241" s="45"/>
      <c r="F241" s="40" t="str">
        <f t="shared" si="39"/>
        <v/>
      </c>
      <c r="G241" s="77"/>
      <c r="H241" s="40" t="str">
        <f t="shared" si="40"/>
        <v/>
      </c>
      <c r="I241" s="40" t="str">
        <f t="shared" si="41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2"/>
        <v/>
      </c>
      <c r="P241" t="str">
        <f t="shared" si="43"/>
        <v/>
      </c>
      <c r="Q241" t="str">
        <f t="shared" si="44"/>
        <v/>
      </c>
      <c r="R241" t="str">
        <f t="shared" si="45"/>
        <v/>
      </c>
      <c r="S241" t="str">
        <f t="shared" si="46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38"/>
        <v/>
      </c>
      <c r="E242" s="45"/>
      <c r="F242" s="40" t="str">
        <f t="shared" si="39"/>
        <v/>
      </c>
      <c r="G242" s="77"/>
      <c r="H242" s="40" t="str">
        <f t="shared" si="40"/>
        <v/>
      </c>
      <c r="I242" s="40" t="str">
        <f t="shared" si="41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2"/>
        <v/>
      </c>
      <c r="P242" t="str">
        <f t="shared" si="43"/>
        <v/>
      </c>
      <c r="Q242" t="str">
        <f t="shared" si="44"/>
        <v/>
      </c>
      <c r="R242" t="str">
        <f t="shared" si="45"/>
        <v/>
      </c>
      <c r="S242" t="str">
        <f t="shared" si="46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38"/>
        <v/>
      </c>
      <c r="E243" s="45"/>
      <c r="F243" s="40" t="str">
        <f t="shared" si="39"/>
        <v/>
      </c>
      <c r="G243" s="77"/>
      <c r="H243" s="40" t="str">
        <f t="shared" si="40"/>
        <v/>
      </c>
      <c r="I243" s="40" t="str">
        <f t="shared" si="41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2"/>
        <v/>
      </c>
      <c r="P243" t="str">
        <f t="shared" si="43"/>
        <v/>
      </c>
      <c r="Q243" t="str">
        <f t="shared" si="44"/>
        <v/>
      </c>
      <c r="R243" t="str">
        <f t="shared" si="45"/>
        <v/>
      </c>
      <c r="S243" t="str">
        <f t="shared" si="46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38"/>
        <v/>
      </c>
      <c r="E244" s="45"/>
      <c r="F244" s="40" t="str">
        <f t="shared" si="39"/>
        <v/>
      </c>
      <c r="G244" s="77"/>
      <c r="H244" s="40" t="str">
        <f t="shared" si="40"/>
        <v/>
      </c>
      <c r="I244" s="40" t="str">
        <f t="shared" si="41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2"/>
        <v/>
      </c>
      <c r="P244" t="str">
        <f t="shared" si="43"/>
        <v/>
      </c>
      <c r="Q244" t="str">
        <f t="shared" si="44"/>
        <v/>
      </c>
      <c r="R244" t="str">
        <f t="shared" si="45"/>
        <v/>
      </c>
      <c r="S244" t="str">
        <f t="shared" si="46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38"/>
        <v/>
      </c>
      <c r="E245" s="45"/>
      <c r="F245" s="40" t="str">
        <f t="shared" si="39"/>
        <v/>
      </c>
      <c r="G245" s="77"/>
      <c r="H245" s="40" t="str">
        <f t="shared" si="40"/>
        <v/>
      </c>
      <c r="I245" s="40" t="str">
        <f t="shared" si="41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2"/>
        <v/>
      </c>
      <c r="P245" t="str">
        <f t="shared" si="43"/>
        <v/>
      </c>
      <c r="Q245" t="str">
        <f t="shared" si="44"/>
        <v/>
      </c>
      <c r="R245" t="str">
        <f t="shared" si="45"/>
        <v/>
      </c>
      <c r="S245" t="str">
        <f t="shared" si="46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38"/>
        <v/>
      </c>
      <c r="E246" s="45"/>
      <c r="F246" s="40" t="str">
        <f t="shared" si="39"/>
        <v/>
      </c>
      <c r="G246" s="77"/>
      <c r="H246" s="40" t="str">
        <f t="shared" si="40"/>
        <v/>
      </c>
      <c r="I246" s="40" t="str">
        <f t="shared" si="41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2"/>
        <v/>
      </c>
      <c r="P246" t="str">
        <f t="shared" si="43"/>
        <v/>
      </c>
      <c r="Q246" t="str">
        <f t="shared" si="44"/>
        <v/>
      </c>
      <c r="R246" t="str">
        <f t="shared" si="45"/>
        <v/>
      </c>
      <c r="S246" t="str">
        <f t="shared" si="46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38"/>
        <v/>
      </c>
      <c r="E247" s="45"/>
      <c r="F247" s="40" t="str">
        <f t="shared" si="39"/>
        <v/>
      </c>
      <c r="G247" s="77"/>
      <c r="H247" s="40" t="str">
        <f t="shared" si="40"/>
        <v/>
      </c>
      <c r="I247" s="40" t="str">
        <f t="shared" si="41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2"/>
        <v/>
      </c>
      <c r="P247" t="str">
        <f t="shared" si="43"/>
        <v/>
      </c>
      <c r="Q247" t="str">
        <f t="shared" si="44"/>
        <v/>
      </c>
      <c r="R247" t="str">
        <f t="shared" si="45"/>
        <v/>
      </c>
      <c r="S247" t="str">
        <f t="shared" si="46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38"/>
        <v/>
      </c>
      <c r="E248" s="45"/>
      <c r="F248" s="40" t="str">
        <f t="shared" si="39"/>
        <v/>
      </c>
      <c r="G248" s="77"/>
      <c r="H248" s="40" t="str">
        <f t="shared" si="40"/>
        <v/>
      </c>
      <c r="I248" s="40" t="str">
        <f t="shared" si="41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2"/>
        <v/>
      </c>
      <c r="P248" t="str">
        <f t="shared" si="43"/>
        <v/>
      </c>
      <c r="Q248" t="str">
        <f t="shared" si="44"/>
        <v/>
      </c>
      <c r="R248" t="str">
        <f t="shared" si="45"/>
        <v/>
      </c>
      <c r="S248" t="str">
        <f t="shared" si="46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38"/>
        <v/>
      </c>
      <c r="E249" s="45"/>
      <c r="F249" s="40" t="str">
        <f t="shared" si="39"/>
        <v/>
      </c>
      <c r="G249" s="77"/>
      <c r="H249" s="40" t="str">
        <f t="shared" si="40"/>
        <v/>
      </c>
      <c r="I249" s="40" t="str">
        <f t="shared" si="41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2"/>
        <v/>
      </c>
      <c r="P249" t="str">
        <f t="shared" si="43"/>
        <v/>
      </c>
      <c r="Q249" t="str">
        <f t="shared" si="44"/>
        <v/>
      </c>
      <c r="R249" t="str">
        <f t="shared" si="45"/>
        <v/>
      </c>
      <c r="S249" t="str">
        <f t="shared" si="46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38"/>
        <v/>
      </c>
      <c r="E250" s="45"/>
      <c r="F250" s="40" t="str">
        <f t="shared" si="39"/>
        <v/>
      </c>
      <c r="G250" s="77"/>
      <c r="H250" s="40" t="str">
        <f t="shared" si="40"/>
        <v/>
      </c>
      <c r="I250" s="40" t="str">
        <f t="shared" si="41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2"/>
        <v/>
      </c>
      <c r="P250" t="str">
        <f t="shared" si="43"/>
        <v/>
      </c>
      <c r="Q250" t="str">
        <f t="shared" si="44"/>
        <v/>
      </c>
      <c r="R250" t="str">
        <f t="shared" si="45"/>
        <v/>
      </c>
      <c r="S250" t="str">
        <f t="shared" si="46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38"/>
        <v/>
      </c>
      <c r="E251" s="45"/>
      <c r="F251" s="40" t="str">
        <f t="shared" si="39"/>
        <v/>
      </c>
      <c r="G251" s="77"/>
      <c r="H251" s="40" t="str">
        <f t="shared" si="40"/>
        <v/>
      </c>
      <c r="I251" s="40" t="str">
        <f t="shared" si="41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2"/>
        <v/>
      </c>
      <c r="P251" t="str">
        <f t="shared" si="43"/>
        <v/>
      </c>
      <c r="Q251" t="str">
        <f t="shared" si="44"/>
        <v/>
      </c>
      <c r="R251" t="str">
        <f t="shared" si="45"/>
        <v/>
      </c>
      <c r="S251" t="str">
        <f t="shared" si="46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38"/>
        <v/>
      </c>
      <c r="E252" s="45"/>
      <c r="F252" s="40" t="str">
        <f t="shared" si="39"/>
        <v/>
      </c>
      <c r="G252" s="77"/>
      <c r="H252" s="40" t="str">
        <f t="shared" si="40"/>
        <v/>
      </c>
      <c r="I252" s="40" t="str">
        <f t="shared" si="41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2"/>
        <v/>
      </c>
      <c r="P252" t="str">
        <f t="shared" si="43"/>
        <v/>
      </c>
      <c r="Q252" t="str">
        <f t="shared" si="44"/>
        <v/>
      </c>
      <c r="R252" t="str">
        <f t="shared" si="45"/>
        <v/>
      </c>
      <c r="S252" t="str">
        <f t="shared" si="46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38"/>
        <v/>
      </c>
      <c r="E253" s="45"/>
      <c r="F253" s="40" t="str">
        <f t="shared" si="39"/>
        <v/>
      </c>
      <c r="G253" s="77"/>
      <c r="H253" s="40" t="str">
        <f t="shared" si="40"/>
        <v/>
      </c>
      <c r="I253" s="40" t="str">
        <f t="shared" si="41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2"/>
        <v/>
      </c>
      <c r="P253" t="str">
        <f t="shared" si="43"/>
        <v/>
      </c>
      <c r="Q253" t="str">
        <f t="shared" si="44"/>
        <v/>
      </c>
      <c r="R253" t="str">
        <f t="shared" si="45"/>
        <v/>
      </c>
      <c r="S253" t="str">
        <f t="shared" si="46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38"/>
        <v/>
      </c>
      <c r="E254" s="45"/>
      <c r="F254" s="40" t="str">
        <f t="shared" si="39"/>
        <v/>
      </c>
      <c r="G254" s="77"/>
      <c r="H254" s="40" t="str">
        <f t="shared" si="40"/>
        <v/>
      </c>
      <c r="I254" s="40" t="str">
        <f t="shared" si="41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2"/>
        <v/>
      </c>
      <c r="P254" t="str">
        <f t="shared" si="43"/>
        <v/>
      </c>
      <c r="Q254" t="str">
        <f t="shared" si="44"/>
        <v/>
      </c>
      <c r="R254" t="str">
        <f t="shared" si="45"/>
        <v/>
      </c>
      <c r="S254" t="str">
        <f t="shared" si="46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38"/>
        <v/>
      </c>
      <c r="E255" s="45"/>
      <c r="F255" s="40" t="str">
        <f t="shared" si="39"/>
        <v/>
      </c>
      <c r="G255" s="77"/>
      <c r="H255" s="40" t="str">
        <f t="shared" si="40"/>
        <v/>
      </c>
      <c r="I255" s="40" t="str">
        <f t="shared" si="41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2"/>
        <v/>
      </c>
      <c r="P255" t="str">
        <f t="shared" si="43"/>
        <v/>
      </c>
      <c r="Q255" t="str">
        <f t="shared" si="44"/>
        <v/>
      </c>
      <c r="R255" t="str">
        <f t="shared" si="45"/>
        <v/>
      </c>
      <c r="S255" t="str">
        <f t="shared" si="46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38"/>
        <v/>
      </c>
      <c r="E256" s="45"/>
      <c r="F256" s="40" t="str">
        <f t="shared" si="39"/>
        <v/>
      </c>
      <c r="G256" s="77"/>
      <c r="H256" s="40" t="str">
        <f t="shared" si="40"/>
        <v/>
      </c>
      <c r="I256" s="40" t="str">
        <f t="shared" si="41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2"/>
        <v/>
      </c>
      <c r="P256" t="str">
        <f t="shared" si="43"/>
        <v/>
      </c>
      <c r="Q256" t="str">
        <f t="shared" si="44"/>
        <v/>
      </c>
      <c r="R256" t="str">
        <f t="shared" si="45"/>
        <v/>
      </c>
      <c r="S256" t="str">
        <f t="shared" si="46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38"/>
        <v/>
      </c>
      <c r="E257" s="45"/>
      <c r="F257" s="40" t="str">
        <f t="shared" si="39"/>
        <v/>
      </c>
      <c r="G257" s="77"/>
      <c r="H257" s="40" t="str">
        <f t="shared" si="40"/>
        <v/>
      </c>
      <c r="I257" s="40" t="str">
        <f t="shared" si="41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2"/>
        <v/>
      </c>
      <c r="P257" t="str">
        <f t="shared" si="43"/>
        <v/>
      </c>
      <c r="Q257" t="str">
        <f t="shared" si="44"/>
        <v/>
      </c>
      <c r="R257" t="str">
        <f t="shared" si="45"/>
        <v/>
      </c>
      <c r="S257" t="str">
        <f t="shared" si="46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38"/>
        <v/>
      </c>
      <c r="E258" s="45"/>
      <c r="F258" s="40" t="str">
        <f t="shared" si="39"/>
        <v/>
      </c>
      <c r="G258" s="77"/>
      <c r="H258" s="40" t="str">
        <f t="shared" si="40"/>
        <v/>
      </c>
      <c r="I258" s="40" t="str">
        <f t="shared" si="41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2"/>
        <v/>
      </c>
      <c r="P258" t="str">
        <f t="shared" si="43"/>
        <v/>
      </c>
      <c r="Q258" t="str">
        <f t="shared" si="44"/>
        <v/>
      </c>
      <c r="R258" t="str">
        <f t="shared" si="45"/>
        <v/>
      </c>
      <c r="S258" t="str">
        <f t="shared" si="46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7">IFERROR(VLOOKUP(C259,$T$6:$U$24,2,FALSE),"")</f>
        <v/>
      </c>
      <c r="E259" s="45"/>
      <c r="F259" s="40" t="str">
        <f t="shared" si="39"/>
        <v/>
      </c>
      <c r="G259" s="77"/>
      <c r="H259" s="40" t="str">
        <f t="shared" si="40"/>
        <v/>
      </c>
      <c r="I259" s="40" t="str">
        <f t="shared" si="41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2"/>
        <v/>
      </c>
      <c r="P259" t="str">
        <f t="shared" si="43"/>
        <v/>
      </c>
      <c r="Q259" t="str">
        <f t="shared" si="44"/>
        <v/>
      </c>
      <c r="R259" t="str">
        <f t="shared" si="45"/>
        <v/>
      </c>
      <c r="S259" t="str">
        <f t="shared" si="46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7"/>
        <v/>
      </c>
      <c r="E260" s="45"/>
      <c r="F260" s="40" t="str">
        <f t="shared" ref="F260:F323" si="48">IFERROR(VLOOKUP(E260,$W$5:$Y$129,2,FALSE),"")</f>
        <v/>
      </c>
      <c r="G260" s="77"/>
      <c r="H260" s="40" t="str">
        <f t="shared" ref="H260:H323" si="49">IFERROR(VLOOKUP(G260,$AC$6:$AD$344,2,FALSE),"")</f>
        <v/>
      </c>
      <c r="I260" s="40" t="str">
        <f t="shared" ref="I260:I323" si="50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1">LEFT(E260,3)</f>
        <v/>
      </c>
      <c r="P260" t="str">
        <f t="shared" ref="P260:P323" si="52">LEFT(E260,2)</f>
        <v/>
      </c>
      <c r="Q260" t="str">
        <f t="shared" ref="Q260:Q323" si="53">LEFT(C260,3)</f>
        <v/>
      </c>
      <c r="R260" t="str">
        <f t="shared" ref="R260:R323" si="54">MID(I260,2,2)</f>
        <v/>
      </c>
      <c r="S260" t="str">
        <f t="shared" ref="S260:S323" si="55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7"/>
        <v/>
      </c>
      <c r="E261" s="45"/>
      <c r="F261" s="40" t="str">
        <f t="shared" si="48"/>
        <v/>
      </c>
      <c r="G261" s="77"/>
      <c r="H261" s="40" t="str">
        <f t="shared" si="49"/>
        <v/>
      </c>
      <c r="I261" s="40" t="str">
        <f t="shared" si="50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1"/>
        <v/>
      </c>
      <c r="P261" t="str">
        <f t="shared" si="52"/>
        <v/>
      </c>
      <c r="Q261" t="str">
        <f t="shared" si="53"/>
        <v/>
      </c>
      <c r="R261" t="str">
        <f t="shared" si="54"/>
        <v/>
      </c>
      <c r="S261" t="str">
        <f t="shared" si="55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7"/>
        <v/>
      </c>
      <c r="E262" s="45"/>
      <c r="F262" s="40" t="str">
        <f t="shared" si="48"/>
        <v/>
      </c>
      <c r="G262" s="77"/>
      <c r="H262" s="40" t="str">
        <f t="shared" si="49"/>
        <v/>
      </c>
      <c r="I262" s="40" t="str">
        <f t="shared" si="50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1"/>
        <v/>
      </c>
      <c r="P262" t="str">
        <f t="shared" si="52"/>
        <v/>
      </c>
      <c r="Q262" t="str">
        <f t="shared" si="53"/>
        <v/>
      </c>
      <c r="R262" t="str">
        <f t="shared" si="54"/>
        <v/>
      </c>
      <c r="S262" t="str">
        <f t="shared" si="55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7"/>
        <v/>
      </c>
      <c r="E263" s="45"/>
      <c r="F263" s="40" t="str">
        <f t="shared" si="48"/>
        <v/>
      </c>
      <c r="G263" s="77"/>
      <c r="H263" s="40" t="str">
        <f t="shared" si="49"/>
        <v/>
      </c>
      <c r="I263" s="40" t="str">
        <f t="shared" si="50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1"/>
        <v/>
      </c>
      <c r="P263" t="str">
        <f t="shared" si="52"/>
        <v/>
      </c>
      <c r="Q263" t="str">
        <f t="shared" si="53"/>
        <v/>
      </c>
      <c r="R263" t="str">
        <f t="shared" si="54"/>
        <v/>
      </c>
      <c r="S263" t="str">
        <f t="shared" si="55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7"/>
        <v/>
      </c>
      <c r="E264" s="45"/>
      <c r="F264" s="40" t="str">
        <f t="shared" si="48"/>
        <v/>
      </c>
      <c r="G264" s="77"/>
      <c r="H264" s="40" t="str">
        <f t="shared" si="49"/>
        <v/>
      </c>
      <c r="I264" s="40" t="str">
        <f t="shared" si="50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1"/>
        <v/>
      </c>
      <c r="P264" t="str">
        <f t="shared" si="52"/>
        <v/>
      </c>
      <c r="Q264" t="str">
        <f t="shared" si="53"/>
        <v/>
      </c>
      <c r="R264" t="str">
        <f t="shared" si="54"/>
        <v/>
      </c>
      <c r="S264" t="str">
        <f t="shared" si="55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7"/>
        <v/>
      </c>
      <c r="E265" s="45"/>
      <c r="F265" s="40" t="str">
        <f t="shared" si="48"/>
        <v/>
      </c>
      <c r="G265" s="77"/>
      <c r="H265" s="40" t="str">
        <f t="shared" si="49"/>
        <v/>
      </c>
      <c r="I265" s="40" t="str">
        <f t="shared" si="50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1"/>
        <v/>
      </c>
      <c r="P265" t="str">
        <f t="shared" si="52"/>
        <v/>
      </c>
      <c r="Q265" t="str">
        <f t="shared" si="53"/>
        <v/>
      </c>
      <c r="R265" t="str">
        <f t="shared" si="54"/>
        <v/>
      </c>
      <c r="S265" t="str">
        <f t="shared" si="55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7"/>
        <v/>
      </c>
      <c r="E266" s="45"/>
      <c r="F266" s="40" t="str">
        <f t="shared" si="48"/>
        <v/>
      </c>
      <c r="G266" s="77"/>
      <c r="H266" s="40" t="str">
        <f t="shared" si="49"/>
        <v/>
      </c>
      <c r="I266" s="40" t="str">
        <f t="shared" si="50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1"/>
        <v/>
      </c>
      <c r="P266" t="str">
        <f t="shared" si="52"/>
        <v/>
      </c>
      <c r="Q266" t="str">
        <f t="shared" si="53"/>
        <v/>
      </c>
      <c r="R266" t="str">
        <f t="shared" si="54"/>
        <v/>
      </c>
      <c r="S266" t="str">
        <f t="shared" si="55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7"/>
        <v/>
      </c>
      <c r="E267" s="45"/>
      <c r="F267" s="40" t="str">
        <f t="shared" si="48"/>
        <v/>
      </c>
      <c r="G267" s="77"/>
      <c r="H267" s="40" t="str">
        <f t="shared" si="49"/>
        <v/>
      </c>
      <c r="I267" s="40" t="str">
        <f t="shared" si="50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1"/>
        <v/>
      </c>
      <c r="P267" t="str">
        <f t="shared" si="52"/>
        <v/>
      </c>
      <c r="Q267" t="str">
        <f t="shared" si="53"/>
        <v/>
      </c>
      <c r="R267" t="str">
        <f t="shared" si="54"/>
        <v/>
      </c>
      <c r="S267" t="str">
        <f t="shared" si="55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7"/>
        <v/>
      </c>
      <c r="E268" s="45"/>
      <c r="F268" s="40" t="str">
        <f t="shared" si="48"/>
        <v/>
      </c>
      <c r="G268" s="77"/>
      <c r="H268" s="40" t="str">
        <f t="shared" si="49"/>
        <v/>
      </c>
      <c r="I268" s="40" t="str">
        <f t="shared" si="50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1"/>
        <v/>
      </c>
      <c r="P268" t="str">
        <f t="shared" si="52"/>
        <v/>
      </c>
      <c r="Q268" t="str">
        <f t="shared" si="53"/>
        <v/>
      </c>
      <c r="R268" t="str">
        <f t="shared" si="54"/>
        <v/>
      </c>
      <c r="S268" t="str">
        <f t="shared" si="55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7"/>
        <v/>
      </c>
      <c r="E269" s="45"/>
      <c r="F269" s="40" t="str">
        <f t="shared" si="48"/>
        <v/>
      </c>
      <c r="G269" s="77"/>
      <c r="H269" s="40" t="str">
        <f t="shared" si="49"/>
        <v/>
      </c>
      <c r="I269" s="40" t="str">
        <f t="shared" si="50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1"/>
        <v/>
      </c>
      <c r="P269" t="str">
        <f t="shared" si="52"/>
        <v/>
      </c>
      <c r="Q269" t="str">
        <f t="shared" si="53"/>
        <v/>
      </c>
      <c r="R269" t="str">
        <f t="shared" si="54"/>
        <v/>
      </c>
      <c r="S269" t="str">
        <f t="shared" si="55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7"/>
        <v/>
      </c>
      <c r="E270" s="45"/>
      <c r="F270" s="40" t="str">
        <f t="shared" si="48"/>
        <v/>
      </c>
      <c r="G270" s="77"/>
      <c r="H270" s="40" t="str">
        <f t="shared" si="49"/>
        <v/>
      </c>
      <c r="I270" s="40" t="str">
        <f t="shared" si="50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1"/>
        <v/>
      </c>
      <c r="P270" t="str">
        <f t="shared" si="52"/>
        <v/>
      </c>
      <c r="Q270" t="str">
        <f t="shared" si="53"/>
        <v/>
      </c>
      <c r="R270" t="str">
        <f t="shared" si="54"/>
        <v/>
      </c>
      <c r="S270" t="str">
        <f t="shared" si="55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7"/>
        <v/>
      </c>
      <c r="E271" s="45"/>
      <c r="F271" s="40" t="str">
        <f t="shared" si="48"/>
        <v/>
      </c>
      <c r="G271" s="77"/>
      <c r="H271" s="40" t="str">
        <f t="shared" si="49"/>
        <v/>
      </c>
      <c r="I271" s="40" t="str">
        <f t="shared" si="50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1"/>
        <v/>
      </c>
      <c r="P271" t="str">
        <f t="shared" si="52"/>
        <v/>
      </c>
      <c r="Q271" t="str">
        <f t="shared" si="53"/>
        <v/>
      </c>
      <c r="R271" t="str">
        <f t="shared" si="54"/>
        <v/>
      </c>
      <c r="S271" t="str">
        <f t="shared" si="55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7"/>
        <v/>
      </c>
      <c r="E272" s="45"/>
      <c r="F272" s="40" t="str">
        <f t="shared" si="48"/>
        <v/>
      </c>
      <c r="G272" s="77"/>
      <c r="H272" s="40" t="str">
        <f t="shared" si="49"/>
        <v/>
      </c>
      <c r="I272" s="40" t="str">
        <f t="shared" si="50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1"/>
        <v/>
      </c>
      <c r="P272" t="str">
        <f t="shared" si="52"/>
        <v/>
      </c>
      <c r="Q272" t="str">
        <f t="shared" si="53"/>
        <v/>
      </c>
      <c r="R272" t="str">
        <f t="shared" si="54"/>
        <v/>
      </c>
      <c r="S272" t="str">
        <f t="shared" si="55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7"/>
        <v/>
      </c>
      <c r="E273" s="45"/>
      <c r="F273" s="40" t="str">
        <f t="shared" si="48"/>
        <v/>
      </c>
      <c r="G273" s="77"/>
      <c r="H273" s="40" t="str">
        <f t="shared" si="49"/>
        <v/>
      </c>
      <c r="I273" s="40" t="str">
        <f t="shared" si="50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1"/>
        <v/>
      </c>
      <c r="P273" t="str">
        <f t="shared" si="52"/>
        <v/>
      </c>
      <c r="Q273" t="str">
        <f t="shared" si="53"/>
        <v/>
      </c>
      <c r="R273" t="str">
        <f t="shared" si="54"/>
        <v/>
      </c>
      <c r="S273" t="str">
        <f t="shared" si="55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7"/>
        <v/>
      </c>
      <c r="E274" s="45"/>
      <c r="F274" s="40" t="str">
        <f t="shared" si="48"/>
        <v/>
      </c>
      <c r="G274" s="77"/>
      <c r="H274" s="40" t="str">
        <f t="shared" si="49"/>
        <v/>
      </c>
      <c r="I274" s="40" t="str">
        <f t="shared" si="50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1"/>
        <v/>
      </c>
      <c r="P274" t="str">
        <f t="shared" si="52"/>
        <v/>
      </c>
      <c r="Q274" t="str">
        <f t="shared" si="53"/>
        <v/>
      </c>
      <c r="R274" t="str">
        <f t="shared" si="54"/>
        <v/>
      </c>
      <c r="S274" t="str">
        <f t="shared" si="55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7"/>
        <v/>
      </c>
      <c r="E275" s="45"/>
      <c r="F275" s="40" t="str">
        <f t="shared" si="48"/>
        <v/>
      </c>
      <c r="G275" s="77"/>
      <c r="H275" s="40" t="str">
        <f t="shared" si="49"/>
        <v/>
      </c>
      <c r="I275" s="40" t="str">
        <f t="shared" si="50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1"/>
        <v/>
      </c>
      <c r="P275" t="str">
        <f t="shared" si="52"/>
        <v/>
      </c>
      <c r="Q275" t="str">
        <f t="shared" si="53"/>
        <v/>
      </c>
      <c r="R275" t="str">
        <f t="shared" si="54"/>
        <v/>
      </c>
      <c r="S275" t="str">
        <f t="shared" si="55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7"/>
        <v/>
      </c>
      <c r="E276" s="45"/>
      <c r="F276" s="40" t="str">
        <f t="shared" si="48"/>
        <v/>
      </c>
      <c r="G276" s="77"/>
      <c r="H276" s="40" t="str">
        <f t="shared" si="49"/>
        <v/>
      </c>
      <c r="I276" s="40" t="str">
        <f t="shared" si="50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1"/>
        <v/>
      </c>
      <c r="P276" t="str">
        <f t="shared" si="52"/>
        <v/>
      </c>
      <c r="Q276" t="str">
        <f t="shared" si="53"/>
        <v/>
      </c>
      <c r="R276" t="str">
        <f t="shared" si="54"/>
        <v/>
      </c>
      <c r="S276" t="str">
        <f t="shared" si="55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7"/>
        <v/>
      </c>
      <c r="E277" s="45"/>
      <c r="F277" s="40" t="str">
        <f t="shared" si="48"/>
        <v/>
      </c>
      <c r="G277" s="77"/>
      <c r="H277" s="40" t="str">
        <f t="shared" si="49"/>
        <v/>
      </c>
      <c r="I277" s="40" t="str">
        <f t="shared" si="50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1"/>
        <v/>
      </c>
      <c r="P277" t="str">
        <f t="shared" si="52"/>
        <v/>
      </c>
      <c r="Q277" t="str">
        <f t="shared" si="53"/>
        <v/>
      </c>
      <c r="R277" t="str">
        <f t="shared" si="54"/>
        <v/>
      </c>
      <c r="S277" t="str">
        <f t="shared" si="55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7"/>
        <v/>
      </c>
      <c r="E278" s="45"/>
      <c r="F278" s="40" t="str">
        <f t="shared" si="48"/>
        <v/>
      </c>
      <c r="G278" s="77"/>
      <c r="H278" s="40" t="str">
        <f t="shared" si="49"/>
        <v/>
      </c>
      <c r="I278" s="40" t="str">
        <f t="shared" si="50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1"/>
        <v/>
      </c>
      <c r="P278" t="str">
        <f t="shared" si="52"/>
        <v/>
      </c>
      <c r="Q278" t="str">
        <f t="shared" si="53"/>
        <v/>
      </c>
      <c r="R278" t="str">
        <f t="shared" si="54"/>
        <v/>
      </c>
      <c r="S278" t="str">
        <f t="shared" si="55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7"/>
        <v/>
      </c>
      <c r="E279" s="45"/>
      <c r="F279" s="40" t="str">
        <f t="shared" si="48"/>
        <v/>
      </c>
      <c r="G279" s="77"/>
      <c r="H279" s="40" t="str">
        <f t="shared" si="49"/>
        <v/>
      </c>
      <c r="I279" s="40" t="str">
        <f t="shared" si="50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1"/>
        <v/>
      </c>
      <c r="P279" t="str">
        <f t="shared" si="52"/>
        <v/>
      </c>
      <c r="Q279" t="str">
        <f t="shared" si="53"/>
        <v/>
      </c>
      <c r="R279" t="str">
        <f t="shared" si="54"/>
        <v/>
      </c>
      <c r="S279" t="str">
        <f t="shared" si="55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7"/>
        <v/>
      </c>
      <c r="E280" s="45"/>
      <c r="F280" s="40" t="str">
        <f t="shared" si="48"/>
        <v/>
      </c>
      <c r="G280" s="77"/>
      <c r="H280" s="40" t="str">
        <f t="shared" si="49"/>
        <v/>
      </c>
      <c r="I280" s="40" t="str">
        <f t="shared" si="50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1"/>
        <v/>
      </c>
      <c r="P280" t="str">
        <f t="shared" si="52"/>
        <v/>
      </c>
      <c r="Q280" t="str">
        <f t="shared" si="53"/>
        <v/>
      </c>
      <c r="R280" t="str">
        <f t="shared" si="54"/>
        <v/>
      </c>
      <c r="S280" t="str">
        <f t="shared" si="55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7"/>
        <v/>
      </c>
      <c r="E281" s="45"/>
      <c r="F281" s="40" t="str">
        <f t="shared" si="48"/>
        <v/>
      </c>
      <c r="G281" s="77"/>
      <c r="H281" s="40" t="str">
        <f t="shared" si="49"/>
        <v/>
      </c>
      <c r="I281" s="40" t="str">
        <f t="shared" si="50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1"/>
        <v/>
      </c>
      <c r="P281" t="str">
        <f t="shared" si="52"/>
        <v/>
      </c>
      <c r="Q281" t="str">
        <f t="shared" si="53"/>
        <v/>
      </c>
      <c r="R281" t="str">
        <f t="shared" si="54"/>
        <v/>
      </c>
      <c r="S281" t="str">
        <f t="shared" si="55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7"/>
        <v/>
      </c>
      <c r="E282" s="45"/>
      <c r="F282" s="40" t="str">
        <f t="shared" si="48"/>
        <v/>
      </c>
      <c r="G282" s="77"/>
      <c r="H282" s="40" t="str">
        <f t="shared" si="49"/>
        <v/>
      </c>
      <c r="I282" s="40" t="str">
        <f t="shared" si="50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1"/>
        <v/>
      </c>
      <c r="P282" t="str">
        <f t="shared" si="52"/>
        <v/>
      </c>
      <c r="Q282" t="str">
        <f t="shared" si="53"/>
        <v/>
      </c>
      <c r="R282" t="str">
        <f t="shared" si="54"/>
        <v/>
      </c>
      <c r="S282" t="str">
        <f t="shared" si="55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7"/>
        <v/>
      </c>
      <c r="E283" s="45"/>
      <c r="F283" s="40" t="str">
        <f t="shared" si="48"/>
        <v/>
      </c>
      <c r="G283" s="77"/>
      <c r="H283" s="40" t="str">
        <f t="shared" si="49"/>
        <v/>
      </c>
      <c r="I283" s="40" t="str">
        <f t="shared" si="50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1"/>
        <v/>
      </c>
      <c r="P283" t="str">
        <f t="shared" si="52"/>
        <v/>
      </c>
      <c r="Q283" t="str">
        <f t="shared" si="53"/>
        <v/>
      </c>
      <c r="R283" t="str">
        <f t="shared" si="54"/>
        <v/>
      </c>
      <c r="S283" t="str">
        <f t="shared" si="55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7"/>
        <v/>
      </c>
      <c r="E284" s="45"/>
      <c r="F284" s="40" t="str">
        <f t="shared" si="48"/>
        <v/>
      </c>
      <c r="G284" s="77"/>
      <c r="H284" s="40" t="str">
        <f t="shared" si="49"/>
        <v/>
      </c>
      <c r="I284" s="40" t="str">
        <f t="shared" si="50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1"/>
        <v/>
      </c>
      <c r="P284" t="str">
        <f t="shared" si="52"/>
        <v/>
      </c>
      <c r="Q284" t="str">
        <f t="shared" si="53"/>
        <v/>
      </c>
      <c r="R284" t="str">
        <f t="shared" si="54"/>
        <v/>
      </c>
      <c r="S284" t="str">
        <f t="shared" si="55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7"/>
        <v/>
      </c>
      <c r="E285" s="45"/>
      <c r="F285" s="40" t="str">
        <f t="shared" si="48"/>
        <v/>
      </c>
      <c r="G285" s="77"/>
      <c r="H285" s="40" t="str">
        <f t="shared" si="49"/>
        <v/>
      </c>
      <c r="I285" s="40" t="str">
        <f t="shared" si="50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1"/>
        <v/>
      </c>
      <c r="P285" t="str">
        <f t="shared" si="52"/>
        <v/>
      </c>
      <c r="Q285" t="str">
        <f t="shared" si="53"/>
        <v/>
      </c>
      <c r="R285" t="str">
        <f t="shared" si="54"/>
        <v/>
      </c>
      <c r="S285" t="str">
        <f t="shared" si="55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7"/>
        <v/>
      </c>
      <c r="E286" s="45"/>
      <c r="F286" s="40" t="str">
        <f t="shared" si="48"/>
        <v/>
      </c>
      <c r="G286" s="77"/>
      <c r="H286" s="40" t="str">
        <f t="shared" si="49"/>
        <v/>
      </c>
      <c r="I286" s="40" t="str">
        <f t="shared" si="50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1"/>
        <v/>
      </c>
      <c r="P286" t="str">
        <f t="shared" si="52"/>
        <v/>
      </c>
      <c r="Q286" t="str">
        <f t="shared" si="53"/>
        <v/>
      </c>
      <c r="R286" t="str">
        <f t="shared" si="54"/>
        <v/>
      </c>
      <c r="S286" t="str">
        <f t="shared" si="55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7"/>
        <v/>
      </c>
      <c r="E287" s="45"/>
      <c r="F287" s="40" t="str">
        <f t="shared" si="48"/>
        <v/>
      </c>
      <c r="G287" s="77"/>
      <c r="H287" s="40" t="str">
        <f t="shared" si="49"/>
        <v/>
      </c>
      <c r="I287" s="40" t="str">
        <f t="shared" si="50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1"/>
        <v/>
      </c>
      <c r="P287" t="str">
        <f t="shared" si="52"/>
        <v/>
      </c>
      <c r="Q287" t="str">
        <f t="shared" si="53"/>
        <v/>
      </c>
      <c r="R287" t="str">
        <f t="shared" si="54"/>
        <v/>
      </c>
      <c r="S287" t="str">
        <f t="shared" si="55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7"/>
        <v/>
      </c>
      <c r="E288" s="45"/>
      <c r="F288" s="40" t="str">
        <f t="shared" si="48"/>
        <v/>
      </c>
      <c r="G288" s="77"/>
      <c r="H288" s="40" t="str">
        <f t="shared" si="49"/>
        <v/>
      </c>
      <c r="I288" s="40" t="str">
        <f t="shared" si="50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1"/>
        <v/>
      </c>
      <c r="P288" t="str">
        <f t="shared" si="52"/>
        <v/>
      </c>
      <c r="Q288" t="str">
        <f t="shared" si="53"/>
        <v/>
      </c>
      <c r="R288" t="str">
        <f t="shared" si="54"/>
        <v/>
      </c>
      <c r="S288" t="str">
        <f t="shared" si="55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7"/>
        <v/>
      </c>
      <c r="E289" s="45"/>
      <c r="F289" s="40" t="str">
        <f t="shared" si="48"/>
        <v/>
      </c>
      <c r="G289" s="77"/>
      <c r="H289" s="40" t="str">
        <f t="shared" si="49"/>
        <v/>
      </c>
      <c r="I289" s="40" t="str">
        <f t="shared" si="50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1"/>
        <v/>
      </c>
      <c r="P289" t="str">
        <f t="shared" si="52"/>
        <v/>
      </c>
      <c r="Q289" t="str">
        <f t="shared" si="53"/>
        <v/>
      </c>
      <c r="R289" t="str">
        <f t="shared" si="54"/>
        <v/>
      </c>
      <c r="S289" t="str">
        <f t="shared" si="55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7"/>
        <v/>
      </c>
      <c r="E290" s="45"/>
      <c r="F290" s="40" t="str">
        <f t="shared" si="48"/>
        <v/>
      </c>
      <c r="G290" s="77"/>
      <c r="H290" s="40" t="str">
        <f t="shared" si="49"/>
        <v/>
      </c>
      <c r="I290" s="40" t="str">
        <f t="shared" si="50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1"/>
        <v/>
      </c>
      <c r="P290" t="str">
        <f t="shared" si="52"/>
        <v/>
      </c>
      <c r="Q290" t="str">
        <f t="shared" si="53"/>
        <v/>
      </c>
      <c r="R290" t="str">
        <f t="shared" si="54"/>
        <v/>
      </c>
      <c r="S290" t="str">
        <f t="shared" si="55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7"/>
        <v/>
      </c>
      <c r="E291" s="45"/>
      <c r="F291" s="40" t="str">
        <f t="shared" si="48"/>
        <v/>
      </c>
      <c r="G291" s="77"/>
      <c r="H291" s="40" t="str">
        <f t="shared" si="49"/>
        <v/>
      </c>
      <c r="I291" s="40" t="str">
        <f t="shared" si="50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1"/>
        <v/>
      </c>
      <c r="P291" t="str">
        <f t="shared" si="52"/>
        <v/>
      </c>
      <c r="Q291" t="str">
        <f t="shared" si="53"/>
        <v/>
      </c>
      <c r="R291" t="str">
        <f t="shared" si="54"/>
        <v/>
      </c>
      <c r="S291" t="str">
        <f t="shared" si="55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7"/>
        <v/>
      </c>
      <c r="E292" s="45"/>
      <c r="F292" s="40" t="str">
        <f t="shared" si="48"/>
        <v/>
      </c>
      <c r="G292" s="77"/>
      <c r="H292" s="40" t="str">
        <f t="shared" si="49"/>
        <v/>
      </c>
      <c r="I292" s="40" t="str">
        <f t="shared" si="50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1"/>
        <v/>
      </c>
      <c r="P292" t="str">
        <f t="shared" si="52"/>
        <v/>
      </c>
      <c r="Q292" t="str">
        <f t="shared" si="53"/>
        <v/>
      </c>
      <c r="R292" t="str">
        <f t="shared" si="54"/>
        <v/>
      </c>
      <c r="S292" t="str">
        <f t="shared" si="55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7"/>
        <v/>
      </c>
      <c r="E293" s="45"/>
      <c r="F293" s="40" t="str">
        <f t="shared" si="48"/>
        <v/>
      </c>
      <c r="G293" s="77"/>
      <c r="H293" s="40" t="str">
        <f t="shared" si="49"/>
        <v/>
      </c>
      <c r="I293" s="40" t="str">
        <f t="shared" si="50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1"/>
        <v/>
      </c>
      <c r="P293" t="str">
        <f t="shared" si="52"/>
        <v/>
      </c>
      <c r="Q293" t="str">
        <f t="shared" si="53"/>
        <v/>
      </c>
      <c r="R293" t="str">
        <f t="shared" si="54"/>
        <v/>
      </c>
      <c r="S293" t="str">
        <f t="shared" si="55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7"/>
        <v/>
      </c>
      <c r="E294" s="45"/>
      <c r="F294" s="40" t="str">
        <f t="shared" si="48"/>
        <v/>
      </c>
      <c r="G294" s="77"/>
      <c r="H294" s="40" t="str">
        <f t="shared" si="49"/>
        <v/>
      </c>
      <c r="I294" s="40" t="str">
        <f t="shared" si="50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1"/>
        <v/>
      </c>
      <c r="P294" t="str">
        <f t="shared" si="52"/>
        <v/>
      </c>
      <c r="Q294" t="str">
        <f t="shared" si="53"/>
        <v/>
      </c>
      <c r="R294" t="str">
        <f t="shared" si="54"/>
        <v/>
      </c>
      <c r="S294" t="str">
        <f t="shared" si="55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7"/>
        <v/>
      </c>
      <c r="E295" s="45"/>
      <c r="F295" s="40" t="str">
        <f t="shared" si="48"/>
        <v/>
      </c>
      <c r="G295" s="77"/>
      <c r="H295" s="40" t="str">
        <f t="shared" si="49"/>
        <v/>
      </c>
      <c r="I295" s="40" t="str">
        <f t="shared" si="50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1"/>
        <v/>
      </c>
      <c r="P295" t="str">
        <f t="shared" si="52"/>
        <v/>
      </c>
      <c r="Q295" t="str">
        <f t="shared" si="53"/>
        <v/>
      </c>
      <c r="R295" t="str">
        <f t="shared" si="54"/>
        <v/>
      </c>
      <c r="S295" t="str">
        <f t="shared" si="55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7"/>
        <v/>
      </c>
      <c r="E296" s="45"/>
      <c r="F296" s="40" t="str">
        <f t="shared" si="48"/>
        <v/>
      </c>
      <c r="G296" s="77"/>
      <c r="H296" s="40" t="str">
        <f t="shared" si="49"/>
        <v/>
      </c>
      <c r="I296" s="40" t="str">
        <f t="shared" si="50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1"/>
        <v/>
      </c>
      <c r="P296" t="str">
        <f t="shared" si="52"/>
        <v/>
      </c>
      <c r="Q296" t="str">
        <f t="shared" si="53"/>
        <v/>
      </c>
      <c r="R296" t="str">
        <f t="shared" si="54"/>
        <v/>
      </c>
      <c r="S296" t="str">
        <f t="shared" si="55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7"/>
        <v/>
      </c>
      <c r="E297" s="45"/>
      <c r="F297" s="40" t="str">
        <f t="shared" si="48"/>
        <v/>
      </c>
      <c r="G297" s="77"/>
      <c r="H297" s="40" t="str">
        <f t="shared" si="49"/>
        <v/>
      </c>
      <c r="I297" s="40" t="str">
        <f t="shared" si="50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1"/>
        <v/>
      </c>
      <c r="P297" t="str">
        <f t="shared" si="52"/>
        <v/>
      </c>
      <c r="Q297" t="str">
        <f t="shared" si="53"/>
        <v/>
      </c>
      <c r="R297" t="str">
        <f t="shared" si="54"/>
        <v/>
      </c>
      <c r="S297" t="str">
        <f t="shared" si="55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7"/>
        <v/>
      </c>
      <c r="E298" s="45"/>
      <c r="F298" s="40" t="str">
        <f t="shared" si="48"/>
        <v/>
      </c>
      <c r="G298" s="77"/>
      <c r="H298" s="40" t="str">
        <f t="shared" si="49"/>
        <v/>
      </c>
      <c r="I298" s="40" t="str">
        <f t="shared" si="50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1"/>
        <v/>
      </c>
      <c r="P298" t="str">
        <f t="shared" si="52"/>
        <v/>
      </c>
      <c r="Q298" t="str">
        <f t="shared" si="53"/>
        <v/>
      </c>
      <c r="R298" t="str">
        <f t="shared" si="54"/>
        <v/>
      </c>
      <c r="S298" t="str">
        <f t="shared" si="55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7"/>
        <v/>
      </c>
      <c r="E299" s="45"/>
      <c r="F299" s="40" t="str">
        <f t="shared" si="48"/>
        <v/>
      </c>
      <c r="G299" s="77"/>
      <c r="H299" s="40" t="str">
        <f t="shared" si="49"/>
        <v/>
      </c>
      <c r="I299" s="40" t="str">
        <f t="shared" si="50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1"/>
        <v/>
      </c>
      <c r="P299" t="str">
        <f t="shared" si="52"/>
        <v/>
      </c>
      <c r="Q299" t="str">
        <f t="shared" si="53"/>
        <v/>
      </c>
      <c r="R299" t="str">
        <f t="shared" si="54"/>
        <v/>
      </c>
      <c r="S299" t="str">
        <f t="shared" si="55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7"/>
        <v/>
      </c>
      <c r="E300" s="45"/>
      <c r="F300" s="40" t="str">
        <f t="shared" si="48"/>
        <v/>
      </c>
      <c r="G300" s="77"/>
      <c r="H300" s="40" t="str">
        <f t="shared" si="49"/>
        <v/>
      </c>
      <c r="I300" s="40" t="str">
        <f t="shared" si="50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1"/>
        <v/>
      </c>
      <c r="P300" t="str">
        <f t="shared" si="52"/>
        <v/>
      </c>
      <c r="Q300" t="str">
        <f t="shared" si="53"/>
        <v/>
      </c>
      <c r="R300" t="str">
        <f t="shared" si="54"/>
        <v/>
      </c>
      <c r="S300" t="str">
        <f t="shared" si="55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7"/>
        <v/>
      </c>
      <c r="E301" s="45"/>
      <c r="F301" s="40" t="str">
        <f t="shared" si="48"/>
        <v/>
      </c>
      <c r="G301" s="77"/>
      <c r="H301" s="40" t="str">
        <f t="shared" si="49"/>
        <v/>
      </c>
      <c r="I301" s="40" t="str">
        <f t="shared" si="50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1"/>
        <v/>
      </c>
      <c r="P301" t="str">
        <f t="shared" si="52"/>
        <v/>
      </c>
      <c r="Q301" t="str">
        <f t="shared" si="53"/>
        <v/>
      </c>
      <c r="R301" t="str">
        <f t="shared" si="54"/>
        <v/>
      </c>
      <c r="S301" t="str">
        <f t="shared" si="55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7"/>
        <v/>
      </c>
      <c r="E302" s="45"/>
      <c r="F302" s="40" t="str">
        <f t="shared" si="48"/>
        <v/>
      </c>
      <c r="G302" s="77"/>
      <c r="H302" s="40" t="str">
        <f t="shared" si="49"/>
        <v/>
      </c>
      <c r="I302" s="40" t="str">
        <f t="shared" si="50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1"/>
        <v/>
      </c>
      <c r="P302" t="str">
        <f t="shared" si="52"/>
        <v/>
      </c>
      <c r="Q302" t="str">
        <f t="shared" si="53"/>
        <v/>
      </c>
      <c r="R302" t="str">
        <f t="shared" si="54"/>
        <v/>
      </c>
      <c r="S302" t="str">
        <f t="shared" si="55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7"/>
        <v/>
      </c>
      <c r="E303" s="45"/>
      <c r="F303" s="40" t="str">
        <f t="shared" si="48"/>
        <v/>
      </c>
      <c r="G303" s="77"/>
      <c r="H303" s="40" t="str">
        <f t="shared" si="49"/>
        <v/>
      </c>
      <c r="I303" s="40" t="str">
        <f t="shared" si="50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1"/>
        <v/>
      </c>
      <c r="P303" t="str">
        <f t="shared" si="52"/>
        <v/>
      </c>
      <c r="Q303" t="str">
        <f t="shared" si="53"/>
        <v/>
      </c>
      <c r="R303" t="str">
        <f t="shared" si="54"/>
        <v/>
      </c>
      <c r="S303" t="str">
        <f t="shared" si="55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7"/>
        <v/>
      </c>
      <c r="E304" s="45"/>
      <c r="F304" s="40" t="str">
        <f t="shared" si="48"/>
        <v/>
      </c>
      <c r="G304" s="77"/>
      <c r="H304" s="40" t="str">
        <f t="shared" si="49"/>
        <v/>
      </c>
      <c r="I304" s="40" t="str">
        <f t="shared" si="50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1"/>
        <v/>
      </c>
      <c r="P304" t="str">
        <f t="shared" si="52"/>
        <v/>
      </c>
      <c r="Q304" t="str">
        <f t="shared" si="53"/>
        <v/>
      </c>
      <c r="R304" t="str">
        <f t="shared" si="54"/>
        <v/>
      </c>
      <c r="S304" t="str">
        <f t="shared" si="55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7"/>
        <v/>
      </c>
      <c r="E305" s="45"/>
      <c r="F305" s="40" t="str">
        <f t="shared" si="48"/>
        <v/>
      </c>
      <c r="G305" s="77"/>
      <c r="H305" s="40" t="str">
        <f t="shared" si="49"/>
        <v/>
      </c>
      <c r="I305" s="40" t="str">
        <f t="shared" si="50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1"/>
        <v/>
      </c>
      <c r="P305" t="str">
        <f t="shared" si="52"/>
        <v/>
      </c>
      <c r="Q305" t="str">
        <f t="shared" si="53"/>
        <v/>
      </c>
      <c r="R305" t="str">
        <f t="shared" si="54"/>
        <v/>
      </c>
      <c r="S305" t="str">
        <f t="shared" si="55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7"/>
        <v/>
      </c>
      <c r="E306" s="45"/>
      <c r="F306" s="40" t="str">
        <f t="shared" si="48"/>
        <v/>
      </c>
      <c r="G306" s="77"/>
      <c r="H306" s="40" t="str">
        <f t="shared" si="49"/>
        <v/>
      </c>
      <c r="I306" s="40" t="str">
        <f t="shared" si="50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1"/>
        <v/>
      </c>
      <c r="P306" t="str">
        <f t="shared" si="52"/>
        <v/>
      </c>
      <c r="Q306" t="str">
        <f t="shared" si="53"/>
        <v/>
      </c>
      <c r="R306" t="str">
        <f t="shared" si="54"/>
        <v/>
      </c>
      <c r="S306" t="str">
        <f t="shared" si="55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7"/>
        <v/>
      </c>
      <c r="E307" s="45"/>
      <c r="F307" s="40" t="str">
        <f t="shared" si="48"/>
        <v/>
      </c>
      <c r="G307" s="77"/>
      <c r="H307" s="40" t="str">
        <f t="shared" si="49"/>
        <v/>
      </c>
      <c r="I307" s="40" t="str">
        <f t="shared" si="50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1"/>
        <v/>
      </c>
      <c r="P307" t="str">
        <f t="shared" si="52"/>
        <v/>
      </c>
      <c r="Q307" t="str">
        <f t="shared" si="53"/>
        <v/>
      </c>
      <c r="R307" t="str">
        <f t="shared" si="54"/>
        <v/>
      </c>
      <c r="S307" t="str">
        <f t="shared" si="55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7"/>
        <v/>
      </c>
      <c r="E308" s="45"/>
      <c r="F308" s="40" t="str">
        <f t="shared" si="48"/>
        <v/>
      </c>
      <c r="G308" s="77"/>
      <c r="H308" s="40" t="str">
        <f t="shared" si="49"/>
        <v/>
      </c>
      <c r="I308" s="40" t="str">
        <f t="shared" si="50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1"/>
        <v/>
      </c>
      <c r="P308" t="str">
        <f t="shared" si="52"/>
        <v/>
      </c>
      <c r="Q308" t="str">
        <f t="shared" si="53"/>
        <v/>
      </c>
      <c r="R308" t="str">
        <f t="shared" si="54"/>
        <v/>
      </c>
      <c r="S308" t="str">
        <f t="shared" si="55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7"/>
        <v/>
      </c>
      <c r="E309" s="45"/>
      <c r="F309" s="40" t="str">
        <f t="shared" si="48"/>
        <v/>
      </c>
      <c r="G309" s="77"/>
      <c r="H309" s="40" t="str">
        <f t="shared" si="49"/>
        <v/>
      </c>
      <c r="I309" s="40" t="str">
        <f t="shared" si="50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1"/>
        <v/>
      </c>
      <c r="P309" t="str">
        <f t="shared" si="52"/>
        <v/>
      </c>
      <c r="Q309" t="str">
        <f t="shared" si="53"/>
        <v/>
      </c>
      <c r="R309" t="str">
        <f t="shared" si="54"/>
        <v/>
      </c>
      <c r="S309" t="str">
        <f t="shared" si="55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7"/>
        <v/>
      </c>
      <c r="E310" s="45"/>
      <c r="F310" s="40" t="str">
        <f t="shared" si="48"/>
        <v/>
      </c>
      <c r="G310" s="77"/>
      <c r="H310" s="40" t="str">
        <f t="shared" si="49"/>
        <v/>
      </c>
      <c r="I310" s="40" t="str">
        <f t="shared" si="50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1"/>
        <v/>
      </c>
      <c r="P310" t="str">
        <f t="shared" si="52"/>
        <v/>
      </c>
      <c r="Q310" t="str">
        <f t="shared" si="53"/>
        <v/>
      </c>
      <c r="R310" t="str">
        <f t="shared" si="54"/>
        <v/>
      </c>
      <c r="S310" t="str">
        <f t="shared" si="55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7"/>
        <v/>
      </c>
      <c r="E311" s="45"/>
      <c r="F311" s="40" t="str">
        <f t="shared" si="48"/>
        <v/>
      </c>
      <c r="G311" s="77"/>
      <c r="H311" s="40" t="str">
        <f t="shared" si="49"/>
        <v/>
      </c>
      <c r="I311" s="40" t="str">
        <f t="shared" si="50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1"/>
        <v/>
      </c>
      <c r="P311" t="str">
        <f t="shared" si="52"/>
        <v/>
      </c>
      <c r="Q311" t="str">
        <f t="shared" si="53"/>
        <v/>
      </c>
      <c r="R311" t="str">
        <f t="shared" si="54"/>
        <v/>
      </c>
      <c r="S311" t="str">
        <f t="shared" si="55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7"/>
        <v/>
      </c>
      <c r="E312" s="45"/>
      <c r="F312" s="40" t="str">
        <f t="shared" si="48"/>
        <v/>
      </c>
      <c r="G312" s="77"/>
      <c r="H312" s="40" t="str">
        <f t="shared" si="49"/>
        <v/>
      </c>
      <c r="I312" s="40" t="str">
        <f t="shared" si="50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1"/>
        <v/>
      </c>
      <c r="P312" t="str">
        <f t="shared" si="52"/>
        <v/>
      </c>
      <c r="Q312" t="str">
        <f t="shared" si="53"/>
        <v/>
      </c>
      <c r="R312" t="str">
        <f t="shared" si="54"/>
        <v/>
      </c>
      <c r="S312" t="str">
        <f t="shared" si="55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7"/>
        <v/>
      </c>
      <c r="E313" s="45"/>
      <c r="F313" s="40" t="str">
        <f t="shared" si="48"/>
        <v/>
      </c>
      <c r="G313" s="77"/>
      <c r="H313" s="40" t="str">
        <f t="shared" si="49"/>
        <v/>
      </c>
      <c r="I313" s="40" t="str">
        <f t="shared" si="50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1"/>
        <v/>
      </c>
      <c r="P313" t="str">
        <f t="shared" si="52"/>
        <v/>
      </c>
      <c r="Q313" t="str">
        <f t="shared" si="53"/>
        <v/>
      </c>
      <c r="R313" t="str">
        <f t="shared" si="54"/>
        <v/>
      </c>
      <c r="S313" t="str">
        <f t="shared" si="55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7"/>
        <v/>
      </c>
      <c r="E314" s="45"/>
      <c r="F314" s="40" t="str">
        <f t="shared" si="48"/>
        <v/>
      </c>
      <c r="G314" s="77"/>
      <c r="H314" s="40" t="str">
        <f t="shared" si="49"/>
        <v/>
      </c>
      <c r="I314" s="40" t="str">
        <f t="shared" si="50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1"/>
        <v/>
      </c>
      <c r="P314" t="str">
        <f t="shared" si="52"/>
        <v/>
      </c>
      <c r="Q314" t="str">
        <f t="shared" si="53"/>
        <v/>
      </c>
      <c r="R314" t="str">
        <f t="shared" si="54"/>
        <v/>
      </c>
      <c r="S314" t="str">
        <f t="shared" si="55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7"/>
        <v/>
      </c>
      <c r="E315" s="45"/>
      <c r="F315" s="40" t="str">
        <f t="shared" si="48"/>
        <v/>
      </c>
      <c r="G315" s="77"/>
      <c r="H315" s="40" t="str">
        <f t="shared" si="49"/>
        <v/>
      </c>
      <c r="I315" s="40" t="str">
        <f t="shared" si="50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1"/>
        <v/>
      </c>
      <c r="P315" t="str">
        <f t="shared" si="52"/>
        <v/>
      </c>
      <c r="Q315" t="str">
        <f t="shared" si="53"/>
        <v/>
      </c>
      <c r="R315" t="str">
        <f t="shared" si="54"/>
        <v/>
      </c>
      <c r="S315" t="str">
        <f t="shared" si="55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7"/>
        <v/>
      </c>
      <c r="E316" s="45"/>
      <c r="F316" s="40" t="str">
        <f t="shared" si="48"/>
        <v/>
      </c>
      <c r="G316" s="77"/>
      <c r="H316" s="40" t="str">
        <f t="shared" si="49"/>
        <v/>
      </c>
      <c r="I316" s="40" t="str">
        <f t="shared" si="50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1"/>
        <v/>
      </c>
      <c r="P316" t="str">
        <f t="shared" si="52"/>
        <v/>
      </c>
      <c r="Q316" t="str">
        <f t="shared" si="53"/>
        <v/>
      </c>
      <c r="R316" t="str">
        <f t="shared" si="54"/>
        <v/>
      </c>
      <c r="S316" t="str">
        <f t="shared" si="55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7"/>
        <v/>
      </c>
      <c r="E317" s="45"/>
      <c r="F317" s="40" t="str">
        <f t="shared" si="48"/>
        <v/>
      </c>
      <c r="G317" s="77"/>
      <c r="H317" s="40" t="str">
        <f t="shared" si="49"/>
        <v/>
      </c>
      <c r="I317" s="40" t="str">
        <f t="shared" si="50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1"/>
        <v/>
      </c>
      <c r="P317" t="str">
        <f t="shared" si="52"/>
        <v/>
      </c>
      <c r="Q317" t="str">
        <f t="shared" si="53"/>
        <v/>
      </c>
      <c r="R317" t="str">
        <f t="shared" si="54"/>
        <v/>
      </c>
      <c r="S317" t="str">
        <f t="shared" si="55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7"/>
        <v/>
      </c>
      <c r="E318" s="45"/>
      <c r="F318" s="40" t="str">
        <f t="shared" si="48"/>
        <v/>
      </c>
      <c r="G318" s="77"/>
      <c r="H318" s="40" t="str">
        <f t="shared" si="49"/>
        <v/>
      </c>
      <c r="I318" s="40" t="str">
        <f t="shared" si="50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1"/>
        <v/>
      </c>
      <c r="P318" t="str">
        <f t="shared" si="52"/>
        <v/>
      </c>
      <c r="Q318" t="str">
        <f t="shared" si="53"/>
        <v/>
      </c>
      <c r="R318" t="str">
        <f t="shared" si="54"/>
        <v/>
      </c>
      <c r="S318" t="str">
        <f t="shared" si="55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7"/>
        <v/>
      </c>
      <c r="E319" s="45"/>
      <c r="F319" s="40" t="str">
        <f t="shared" si="48"/>
        <v/>
      </c>
      <c r="G319" s="77"/>
      <c r="H319" s="40" t="str">
        <f t="shared" si="49"/>
        <v/>
      </c>
      <c r="I319" s="40" t="str">
        <f t="shared" si="50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1"/>
        <v/>
      </c>
      <c r="P319" t="str">
        <f t="shared" si="52"/>
        <v/>
      </c>
      <c r="Q319" t="str">
        <f t="shared" si="53"/>
        <v/>
      </c>
      <c r="R319" t="str">
        <f t="shared" si="54"/>
        <v/>
      </c>
      <c r="S319" t="str">
        <f t="shared" si="55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7"/>
        <v/>
      </c>
      <c r="E320" s="45"/>
      <c r="F320" s="40" t="str">
        <f t="shared" si="48"/>
        <v/>
      </c>
      <c r="G320" s="77"/>
      <c r="H320" s="40" t="str">
        <f t="shared" si="49"/>
        <v/>
      </c>
      <c r="I320" s="40" t="str">
        <f t="shared" si="50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1"/>
        <v/>
      </c>
      <c r="P320" t="str">
        <f t="shared" si="52"/>
        <v/>
      </c>
      <c r="Q320" t="str">
        <f t="shared" si="53"/>
        <v/>
      </c>
      <c r="R320" t="str">
        <f t="shared" si="54"/>
        <v/>
      </c>
      <c r="S320" t="str">
        <f t="shared" si="55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7"/>
        <v/>
      </c>
      <c r="E321" s="45"/>
      <c r="F321" s="40" t="str">
        <f t="shared" si="48"/>
        <v/>
      </c>
      <c r="G321" s="77"/>
      <c r="H321" s="40" t="str">
        <f t="shared" si="49"/>
        <v/>
      </c>
      <c r="I321" s="40" t="str">
        <f t="shared" si="50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1"/>
        <v/>
      </c>
      <c r="P321" t="str">
        <f t="shared" si="52"/>
        <v/>
      </c>
      <c r="Q321" t="str">
        <f t="shared" si="53"/>
        <v/>
      </c>
      <c r="R321" t="str">
        <f t="shared" si="54"/>
        <v/>
      </c>
      <c r="S321" t="str">
        <f t="shared" si="55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7"/>
        <v/>
      </c>
      <c r="E322" s="45"/>
      <c r="F322" s="40" t="str">
        <f t="shared" si="48"/>
        <v/>
      </c>
      <c r="G322" s="77"/>
      <c r="H322" s="40" t="str">
        <f t="shared" si="49"/>
        <v/>
      </c>
      <c r="I322" s="40" t="str">
        <f t="shared" si="50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1"/>
        <v/>
      </c>
      <c r="P322" t="str">
        <f t="shared" si="52"/>
        <v/>
      </c>
      <c r="Q322" t="str">
        <f t="shared" si="53"/>
        <v/>
      </c>
      <c r="R322" t="str">
        <f t="shared" si="54"/>
        <v/>
      </c>
      <c r="S322" t="str">
        <f t="shared" si="55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6">IFERROR(VLOOKUP(C323,$T$6:$U$24,2,FALSE),"")</f>
        <v/>
      </c>
      <c r="E323" s="45"/>
      <c r="F323" s="40" t="str">
        <f t="shared" si="48"/>
        <v/>
      </c>
      <c r="G323" s="77"/>
      <c r="H323" s="40" t="str">
        <f t="shared" si="49"/>
        <v/>
      </c>
      <c r="I323" s="40" t="str">
        <f t="shared" si="50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1"/>
        <v/>
      </c>
      <c r="P323" t="str">
        <f t="shared" si="52"/>
        <v/>
      </c>
      <c r="Q323" t="str">
        <f t="shared" si="53"/>
        <v/>
      </c>
      <c r="R323" t="str">
        <f t="shared" si="54"/>
        <v/>
      </c>
      <c r="S323" t="str">
        <f t="shared" si="55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6"/>
        <v/>
      </c>
      <c r="E324" s="45"/>
      <c r="F324" s="40" t="str">
        <f t="shared" ref="F324:F387" si="57">IFERROR(VLOOKUP(E324,$W$5:$Y$129,2,FALSE),"")</f>
        <v/>
      </c>
      <c r="G324" s="77"/>
      <c r="H324" s="40" t="str">
        <f t="shared" ref="H324:H387" si="58">IFERROR(VLOOKUP(G324,$AC$6:$AD$344,2,FALSE),"")</f>
        <v/>
      </c>
      <c r="I324" s="40" t="str">
        <f t="shared" ref="I324:I387" si="59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0">LEFT(E324,3)</f>
        <v/>
      </c>
      <c r="P324" t="str">
        <f t="shared" ref="P324:P387" si="61">LEFT(E324,2)</f>
        <v/>
      </c>
      <c r="Q324" t="str">
        <f t="shared" ref="Q324:Q387" si="62">LEFT(C324,3)</f>
        <v/>
      </c>
      <c r="R324" t="str">
        <f t="shared" ref="R324:R387" si="63">MID(I324,2,2)</f>
        <v/>
      </c>
      <c r="S324" t="str">
        <f t="shared" ref="S324:S387" si="64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6"/>
        <v/>
      </c>
      <c r="E325" s="45"/>
      <c r="F325" s="40" t="str">
        <f t="shared" si="57"/>
        <v/>
      </c>
      <c r="G325" s="77"/>
      <c r="H325" s="40" t="str">
        <f t="shared" si="58"/>
        <v/>
      </c>
      <c r="I325" s="40" t="str">
        <f t="shared" si="59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0"/>
        <v/>
      </c>
      <c r="P325" t="str">
        <f t="shared" si="61"/>
        <v/>
      </c>
      <c r="Q325" t="str">
        <f t="shared" si="62"/>
        <v/>
      </c>
      <c r="R325" t="str">
        <f t="shared" si="63"/>
        <v/>
      </c>
      <c r="S325" t="str">
        <f t="shared" si="64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6"/>
        <v/>
      </c>
      <c r="E326" s="45"/>
      <c r="F326" s="40" t="str">
        <f t="shared" si="57"/>
        <v/>
      </c>
      <c r="G326" s="77"/>
      <c r="H326" s="40" t="str">
        <f t="shared" si="58"/>
        <v/>
      </c>
      <c r="I326" s="40" t="str">
        <f t="shared" si="59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0"/>
        <v/>
      </c>
      <c r="P326" t="str">
        <f t="shared" si="61"/>
        <v/>
      </c>
      <c r="Q326" t="str">
        <f t="shared" si="62"/>
        <v/>
      </c>
      <c r="R326" t="str">
        <f t="shared" si="63"/>
        <v/>
      </c>
      <c r="S326" t="str">
        <f t="shared" si="64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6"/>
        <v/>
      </c>
      <c r="E327" s="45"/>
      <c r="F327" s="40" t="str">
        <f t="shared" si="57"/>
        <v/>
      </c>
      <c r="G327" s="77"/>
      <c r="H327" s="40" t="str">
        <f t="shared" si="58"/>
        <v/>
      </c>
      <c r="I327" s="40" t="str">
        <f t="shared" si="59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0"/>
        <v/>
      </c>
      <c r="P327" t="str">
        <f t="shared" si="61"/>
        <v/>
      </c>
      <c r="Q327" t="str">
        <f t="shared" si="62"/>
        <v/>
      </c>
      <c r="R327" t="str">
        <f t="shared" si="63"/>
        <v/>
      </c>
      <c r="S327" t="str">
        <f t="shared" si="64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6"/>
        <v/>
      </c>
      <c r="E328" s="45"/>
      <c r="F328" s="40" t="str">
        <f t="shared" si="57"/>
        <v/>
      </c>
      <c r="G328" s="77"/>
      <c r="H328" s="40" t="str">
        <f t="shared" si="58"/>
        <v/>
      </c>
      <c r="I328" s="40" t="str">
        <f t="shared" si="59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0"/>
        <v/>
      </c>
      <c r="P328" t="str">
        <f t="shared" si="61"/>
        <v/>
      </c>
      <c r="Q328" t="str">
        <f t="shared" si="62"/>
        <v/>
      </c>
      <c r="R328" t="str">
        <f t="shared" si="63"/>
        <v/>
      </c>
      <c r="S328" t="str">
        <f t="shared" si="64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6"/>
        <v/>
      </c>
      <c r="E329" s="45"/>
      <c r="F329" s="40" t="str">
        <f t="shared" si="57"/>
        <v/>
      </c>
      <c r="G329" s="77"/>
      <c r="H329" s="40" t="str">
        <f t="shared" si="58"/>
        <v/>
      </c>
      <c r="I329" s="40" t="str">
        <f t="shared" si="59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0"/>
        <v/>
      </c>
      <c r="P329" t="str">
        <f t="shared" si="61"/>
        <v/>
      </c>
      <c r="Q329" t="str">
        <f t="shared" si="62"/>
        <v/>
      </c>
      <c r="R329" t="str">
        <f t="shared" si="63"/>
        <v/>
      </c>
      <c r="S329" t="str">
        <f t="shared" si="64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6"/>
        <v/>
      </c>
      <c r="E330" s="45"/>
      <c r="F330" s="40" t="str">
        <f t="shared" si="57"/>
        <v/>
      </c>
      <c r="G330" s="77"/>
      <c r="H330" s="40" t="str">
        <f t="shared" si="58"/>
        <v/>
      </c>
      <c r="I330" s="40" t="str">
        <f t="shared" si="59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0"/>
        <v/>
      </c>
      <c r="P330" t="str">
        <f t="shared" si="61"/>
        <v/>
      </c>
      <c r="Q330" t="str">
        <f t="shared" si="62"/>
        <v/>
      </c>
      <c r="R330" t="str">
        <f t="shared" si="63"/>
        <v/>
      </c>
      <c r="S330" t="str">
        <f t="shared" si="64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6"/>
        <v/>
      </c>
      <c r="E331" s="45"/>
      <c r="F331" s="40" t="str">
        <f t="shared" si="57"/>
        <v/>
      </c>
      <c r="G331" s="77"/>
      <c r="H331" s="40" t="str">
        <f t="shared" si="58"/>
        <v/>
      </c>
      <c r="I331" s="40" t="str">
        <f t="shared" si="59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0"/>
        <v/>
      </c>
      <c r="P331" t="str">
        <f t="shared" si="61"/>
        <v/>
      </c>
      <c r="Q331" t="str">
        <f t="shared" si="62"/>
        <v/>
      </c>
      <c r="R331" t="str">
        <f t="shared" si="63"/>
        <v/>
      </c>
      <c r="S331" t="str">
        <f t="shared" si="64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6"/>
        <v/>
      </c>
      <c r="E332" s="45"/>
      <c r="F332" s="40" t="str">
        <f t="shared" si="57"/>
        <v/>
      </c>
      <c r="G332" s="77"/>
      <c r="H332" s="40" t="str">
        <f t="shared" si="58"/>
        <v/>
      </c>
      <c r="I332" s="40" t="str">
        <f t="shared" si="59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0"/>
        <v/>
      </c>
      <c r="P332" t="str">
        <f t="shared" si="61"/>
        <v/>
      </c>
      <c r="Q332" t="str">
        <f t="shared" si="62"/>
        <v/>
      </c>
      <c r="R332" t="str">
        <f t="shared" si="63"/>
        <v/>
      </c>
      <c r="S332" t="str">
        <f t="shared" si="64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6"/>
        <v/>
      </c>
      <c r="E333" s="45"/>
      <c r="F333" s="40" t="str">
        <f t="shared" si="57"/>
        <v/>
      </c>
      <c r="G333" s="77"/>
      <c r="H333" s="40" t="str">
        <f t="shared" si="58"/>
        <v/>
      </c>
      <c r="I333" s="40" t="str">
        <f t="shared" si="59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0"/>
        <v/>
      </c>
      <c r="P333" t="str">
        <f t="shared" si="61"/>
        <v/>
      </c>
      <c r="Q333" t="str">
        <f t="shared" si="62"/>
        <v/>
      </c>
      <c r="R333" t="str">
        <f t="shared" si="63"/>
        <v/>
      </c>
      <c r="S333" t="str">
        <f t="shared" si="64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6"/>
        <v/>
      </c>
      <c r="E334" s="45"/>
      <c r="F334" s="40" t="str">
        <f t="shared" si="57"/>
        <v/>
      </c>
      <c r="G334" s="77"/>
      <c r="H334" s="40" t="str">
        <f t="shared" si="58"/>
        <v/>
      </c>
      <c r="I334" s="40" t="str">
        <f t="shared" si="59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0"/>
        <v/>
      </c>
      <c r="P334" t="str">
        <f t="shared" si="61"/>
        <v/>
      </c>
      <c r="Q334" t="str">
        <f t="shared" si="62"/>
        <v/>
      </c>
      <c r="R334" t="str">
        <f t="shared" si="63"/>
        <v/>
      </c>
      <c r="S334" t="str">
        <f t="shared" si="64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6"/>
        <v/>
      </c>
      <c r="E335" s="45"/>
      <c r="F335" s="40" t="str">
        <f t="shared" si="57"/>
        <v/>
      </c>
      <c r="G335" s="77"/>
      <c r="H335" s="40" t="str">
        <f t="shared" si="58"/>
        <v/>
      </c>
      <c r="I335" s="40" t="str">
        <f t="shared" si="59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0"/>
        <v/>
      </c>
      <c r="P335" t="str">
        <f t="shared" si="61"/>
        <v/>
      </c>
      <c r="Q335" t="str">
        <f t="shared" si="62"/>
        <v/>
      </c>
      <c r="R335" t="str">
        <f t="shared" si="63"/>
        <v/>
      </c>
      <c r="S335" t="str">
        <f t="shared" si="64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6"/>
        <v/>
      </c>
      <c r="E336" s="45"/>
      <c r="F336" s="40" t="str">
        <f t="shared" si="57"/>
        <v/>
      </c>
      <c r="G336" s="77"/>
      <c r="H336" s="40" t="str">
        <f t="shared" si="58"/>
        <v/>
      </c>
      <c r="I336" s="40" t="str">
        <f t="shared" si="59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0"/>
        <v/>
      </c>
      <c r="P336" t="str">
        <f t="shared" si="61"/>
        <v/>
      </c>
      <c r="Q336" t="str">
        <f t="shared" si="62"/>
        <v/>
      </c>
      <c r="R336" t="str">
        <f t="shared" si="63"/>
        <v/>
      </c>
      <c r="S336" t="str">
        <f t="shared" si="64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6"/>
        <v/>
      </c>
      <c r="E337" s="45"/>
      <c r="F337" s="40" t="str">
        <f t="shared" si="57"/>
        <v/>
      </c>
      <c r="G337" s="77"/>
      <c r="H337" s="40" t="str">
        <f t="shared" si="58"/>
        <v/>
      </c>
      <c r="I337" s="40" t="str">
        <f t="shared" si="59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0"/>
        <v/>
      </c>
      <c r="P337" t="str">
        <f t="shared" si="61"/>
        <v/>
      </c>
      <c r="Q337" t="str">
        <f t="shared" si="62"/>
        <v/>
      </c>
      <c r="R337" t="str">
        <f t="shared" si="63"/>
        <v/>
      </c>
      <c r="S337" t="str">
        <f t="shared" si="64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6"/>
        <v/>
      </c>
      <c r="E338" s="45"/>
      <c r="F338" s="40" t="str">
        <f t="shared" si="57"/>
        <v/>
      </c>
      <c r="G338" s="77"/>
      <c r="H338" s="40" t="str">
        <f t="shared" si="58"/>
        <v/>
      </c>
      <c r="I338" s="40" t="str">
        <f t="shared" si="59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0"/>
        <v/>
      </c>
      <c r="P338" t="str">
        <f t="shared" si="61"/>
        <v/>
      </c>
      <c r="Q338" t="str">
        <f t="shared" si="62"/>
        <v/>
      </c>
      <c r="R338" t="str">
        <f t="shared" si="63"/>
        <v/>
      </c>
      <c r="S338" t="str">
        <f t="shared" si="64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6"/>
        <v/>
      </c>
      <c r="E339" s="45"/>
      <c r="F339" s="40" t="str">
        <f t="shared" si="57"/>
        <v/>
      </c>
      <c r="G339" s="77"/>
      <c r="H339" s="40" t="str">
        <f t="shared" si="58"/>
        <v/>
      </c>
      <c r="I339" s="40" t="str">
        <f t="shared" si="59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0"/>
        <v/>
      </c>
      <c r="P339" t="str">
        <f t="shared" si="61"/>
        <v/>
      </c>
      <c r="Q339" t="str">
        <f t="shared" si="62"/>
        <v/>
      </c>
      <c r="R339" t="str">
        <f t="shared" si="63"/>
        <v/>
      </c>
      <c r="S339" t="str">
        <f t="shared" si="64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6"/>
        <v/>
      </c>
      <c r="E340" s="45"/>
      <c r="F340" s="40" t="str">
        <f t="shared" si="57"/>
        <v/>
      </c>
      <c r="G340" s="77"/>
      <c r="H340" s="40" t="str">
        <f t="shared" si="58"/>
        <v/>
      </c>
      <c r="I340" s="40" t="str">
        <f t="shared" si="59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0"/>
        <v/>
      </c>
      <c r="P340" t="str">
        <f t="shared" si="61"/>
        <v/>
      </c>
      <c r="Q340" t="str">
        <f t="shared" si="62"/>
        <v/>
      </c>
      <c r="R340" t="str">
        <f t="shared" si="63"/>
        <v/>
      </c>
      <c r="S340" t="str">
        <f t="shared" si="64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6"/>
        <v/>
      </c>
      <c r="E341" s="45"/>
      <c r="F341" s="40" t="str">
        <f t="shared" si="57"/>
        <v/>
      </c>
      <c r="G341" s="77"/>
      <c r="H341" s="40" t="str">
        <f t="shared" si="58"/>
        <v/>
      </c>
      <c r="I341" s="40" t="str">
        <f t="shared" si="59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0"/>
        <v/>
      </c>
      <c r="P341" t="str">
        <f t="shared" si="61"/>
        <v/>
      </c>
      <c r="Q341" t="str">
        <f t="shared" si="62"/>
        <v/>
      </c>
      <c r="R341" t="str">
        <f t="shared" si="63"/>
        <v/>
      </c>
      <c r="S341" t="str">
        <f t="shared" si="64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6"/>
        <v/>
      </c>
      <c r="E342" s="45"/>
      <c r="F342" s="40" t="str">
        <f t="shared" si="57"/>
        <v/>
      </c>
      <c r="G342" s="77"/>
      <c r="H342" s="40" t="str">
        <f t="shared" si="58"/>
        <v/>
      </c>
      <c r="I342" s="40" t="str">
        <f t="shared" si="59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0"/>
        <v/>
      </c>
      <c r="P342" t="str">
        <f t="shared" si="61"/>
        <v/>
      </c>
      <c r="Q342" t="str">
        <f t="shared" si="62"/>
        <v/>
      </c>
      <c r="R342" t="str">
        <f t="shared" si="63"/>
        <v/>
      </c>
      <c r="S342" t="str">
        <f t="shared" si="64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6"/>
        <v/>
      </c>
      <c r="E343" s="45"/>
      <c r="F343" s="40" t="str">
        <f t="shared" si="57"/>
        <v/>
      </c>
      <c r="G343" s="77"/>
      <c r="H343" s="40" t="str">
        <f t="shared" si="58"/>
        <v/>
      </c>
      <c r="I343" s="40" t="str">
        <f t="shared" si="59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0"/>
        <v/>
      </c>
      <c r="P343" t="str">
        <f t="shared" si="61"/>
        <v/>
      </c>
      <c r="Q343" t="str">
        <f t="shared" si="62"/>
        <v/>
      </c>
      <c r="R343" t="str">
        <f t="shared" si="63"/>
        <v/>
      </c>
      <c r="S343" t="str">
        <f t="shared" si="64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6"/>
        <v/>
      </c>
      <c r="E344" s="45"/>
      <c r="F344" s="40" t="str">
        <f t="shared" si="57"/>
        <v/>
      </c>
      <c r="G344" s="77"/>
      <c r="H344" s="40" t="str">
        <f t="shared" si="58"/>
        <v/>
      </c>
      <c r="I344" s="40" t="str">
        <f t="shared" si="59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0"/>
        <v/>
      </c>
      <c r="P344" t="str">
        <f t="shared" si="61"/>
        <v/>
      </c>
      <c r="Q344" t="str">
        <f t="shared" si="62"/>
        <v/>
      </c>
      <c r="R344" t="str">
        <f t="shared" si="63"/>
        <v/>
      </c>
      <c r="S344" t="str">
        <f t="shared" si="64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6"/>
        <v/>
      </c>
      <c r="E345" s="45"/>
      <c r="F345" s="40" t="str">
        <f t="shared" si="57"/>
        <v/>
      </c>
      <c r="G345" s="77"/>
      <c r="H345" s="40" t="str">
        <f t="shared" si="58"/>
        <v/>
      </c>
      <c r="I345" s="40" t="str">
        <f t="shared" si="59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0"/>
        <v/>
      </c>
      <c r="P345" t="str">
        <f t="shared" si="61"/>
        <v/>
      </c>
      <c r="Q345" t="str">
        <f t="shared" si="62"/>
        <v/>
      </c>
      <c r="R345" t="str">
        <f t="shared" si="63"/>
        <v/>
      </c>
      <c r="S345" t="str">
        <f t="shared" si="64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6"/>
        <v/>
      </c>
      <c r="E346" s="45"/>
      <c r="F346" s="40" t="str">
        <f t="shared" si="57"/>
        <v/>
      </c>
      <c r="G346" s="77"/>
      <c r="H346" s="40" t="str">
        <f t="shared" si="58"/>
        <v/>
      </c>
      <c r="I346" s="40" t="str">
        <f t="shared" si="59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0"/>
        <v/>
      </c>
      <c r="P346" t="str">
        <f t="shared" si="61"/>
        <v/>
      </c>
      <c r="Q346" t="str">
        <f t="shared" si="62"/>
        <v/>
      </c>
      <c r="R346" t="str">
        <f t="shared" si="63"/>
        <v/>
      </c>
      <c r="S346" t="str">
        <f t="shared" si="64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6"/>
        <v/>
      </c>
      <c r="E347" s="45"/>
      <c r="F347" s="40" t="str">
        <f t="shared" si="57"/>
        <v/>
      </c>
      <c r="G347" s="77"/>
      <c r="H347" s="40" t="str">
        <f t="shared" si="58"/>
        <v/>
      </c>
      <c r="I347" s="40" t="str">
        <f t="shared" si="59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0"/>
        <v/>
      </c>
      <c r="P347" t="str">
        <f t="shared" si="61"/>
        <v/>
      </c>
      <c r="Q347" t="str">
        <f t="shared" si="62"/>
        <v/>
      </c>
      <c r="R347" t="str">
        <f t="shared" si="63"/>
        <v/>
      </c>
      <c r="S347" t="str">
        <f t="shared" si="64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6"/>
        <v/>
      </c>
      <c r="E348" s="45"/>
      <c r="F348" s="40" t="str">
        <f t="shared" si="57"/>
        <v/>
      </c>
      <c r="G348" s="77"/>
      <c r="H348" s="40" t="str">
        <f t="shared" si="58"/>
        <v/>
      </c>
      <c r="I348" s="40" t="str">
        <f t="shared" si="59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0"/>
        <v/>
      </c>
      <c r="P348" t="str">
        <f t="shared" si="61"/>
        <v/>
      </c>
      <c r="Q348" t="str">
        <f t="shared" si="62"/>
        <v/>
      </c>
      <c r="R348" t="str">
        <f t="shared" si="63"/>
        <v/>
      </c>
      <c r="S348" t="str">
        <f t="shared" si="64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6"/>
        <v/>
      </c>
      <c r="E349" s="45"/>
      <c r="F349" s="40" t="str">
        <f t="shared" si="57"/>
        <v/>
      </c>
      <c r="G349" s="77"/>
      <c r="H349" s="40" t="str">
        <f t="shared" si="58"/>
        <v/>
      </c>
      <c r="I349" s="40" t="str">
        <f t="shared" si="59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0"/>
        <v/>
      </c>
      <c r="P349" t="str">
        <f t="shared" si="61"/>
        <v/>
      </c>
      <c r="Q349" t="str">
        <f t="shared" si="62"/>
        <v/>
      </c>
      <c r="R349" t="str">
        <f t="shared" si="63"/>
        <v/>
      </c>
      <c r="S349" t="str">
        <f t="shared" si="64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6"/>
        <v/>
      </c>
      <c r="E350" s="45"/>
      <c r="F350" s="40" t="str">
        <f t="shared" si="57"/>
        <v/>
      </c>
      <c r="G350" s="77"/>
      <c r="H350" s="40" t="str">
        <f t="shared" si="58"/>
        <v/>
      </c>
      <c r="I350" s="40" t="str">
        <f t="shared" si="59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0"/>
        <v/>
      </c>
      <c r="P350" t="str">
        <f t="shared" si="61"/>
        <v/>
      </c>
      <c r="Q350" t="str">
        <f t="shared" si="62"/>
        <v/>
      </c>
      <c r="R350" t="str">
        <f t="shared" si="63"/>
        <v/>
      </c>
      <c r="S350" t="str">
        <f t="shared" si="64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6"/>
        <v/>
      </c>
      <c r="E351" s="45"/>
      <c r="F351" s="40" t="str">
        <f t="shared" si="57"/>
        <v/>
      </c>
      <c r="G351" s="77"/>
      <c r="H351" s="40" t="str">
        <f t="shared" si="58"/>
        <v/>
      </c>
      <c r="I351" s="40" t="str">
        <f t="shared" si="59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0"/>
        <v/>
      </c>
      <c r="P351" t="str">
        <f t="shared" si="61"/>
        <v/>
      </c>
      <c r="Q351" t="str">
        <f t="shared" si="62"/>
        <v/>
      </c>
      <c r="R351" t="str">
        <f t="shared" si="63"/>
        <v/>
      </c>
      <c r="S351" t="str">
        <f t="shared" si="64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6"/>
        <v/>
      </c>
      <c r="E352" s="45"/>
      <c r="F352" s="40" t="str">
        <f t="shared" si="57"/>
        <v/>
      </c>
      <c r="G352" s="77"/>
      <c r="H352" s="40" t="str">
        <f t="shared" si="58"/>
        <v/>
      </c>
      <c r="I352" s="40" t="str">
        <f t="shared" si="59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0"/>
        <v/>
      </c>
      <c r="P352" t="str">
        <f t="shared" si="61"/>
        <v/>
      </c>
      <c r="Q352" t="str">
        <f t="shared" si="62"/>
        <v/>
      </c>
      <c r="R352" t="str">
        <f t="shared" si="63"/>
        <v/>
      </c>
      <c r="S352" t="str">
        <f t="shared" si="64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6"/>
        <v/>
      </c>
      <c r="E353" s="45"/>
      <c r="F353" s="40" t="str">
        <f t="shared" si="57"/>
        <v/>
      </c>
      <c r="G353" s="77"/>
      <c r="H353" s="40" t="str">
        <f t="shared" si="58"/>
        <v/>
      </c>
      <c r="I353" s="40" t="str">
        <f t="shared" si="59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0"/>
        <v/>
      </c>
      <c r="P353" t="str">
        <f t="shared" si="61"/>
        <v/>
      </c>
      <c r="Q353" t="str">
        <f t="shared" si="62"/>
        <v/>
      </c>
      <c r="R353" t="str">
        <f t="shared" si="63"/>
        <v/>
      </c>
      <c r="S353" t="str">
        <f t="shared" si="64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6"/>
        <v/>
      </c>
      <c r="E354" s="45"/>
      <c r="F354" s="40" t="str">
        <f t="shared" si="57"/>
        <v/>
      </c>
      <c r="G354" s="77"/>
      <c r="H354" s="40" t="str">
        <f t="shared" si="58"/>
        <v/>
      </c>
      <c r="I354" s="40" t="str">
        <f t="shared" si="59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0"/>
        <v/>
      </c>
      <c r="P354" t="str">
        <f t="shared" si="61"/>
        <v/>
      </c>
      <c r="Q354" t="str">
        <f t="shared" si="62"/>
        <v/>
      </c>
      <c r="R354" t="str">
        <f t="shared" si="63"/>
        <v/>
      </c>
      <c r="S354" t="str">
        <f t="shared" si="64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6"/>
        <v/>
      </c>
      <c r="E355" s="45"/>
      <c r="F355" s="40" t="str">
        <f t="shared" si="57"/>
        <v/>
      </c>
      <c r="G355" s="77"/>
      <c r="H355" s="40" t="str">
        <f t="shared" si="58"/>
        <v/>
      </c>
      <c r="I355" s="40" t="str">
        <f t="shared" si="59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0"/>
        <v/>
      </c>
      <c r="P355" t="str">
        <f t="shared" si="61"/>
        <v/>
      </c>
      <c r="Q355" t="str">
        <f t="shared" si="62"/>
        <v/>
      </c>
      <c r="R355" t="str">
        <f t="shared" si="63"/>
        <v/>
      </c>
      <c r="S355" t="str">
        <f t="shared" si="64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6"/>
        <v/>
      </c>
      <c r="E356" s="45"/>
      <c r="F356" s="40" t="str">
        <f t="shared" si="57"/>
        <v/>
      </c>
      <c r="G356" s="77"/>
      <c r="H356" s="40" t="str">
        <f t="shared" si="58"/>
        <v/>
      </c>
      <c r="I356" s="40" t="str">
        <f t="shared" si="59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0"/>
        <v/>
      </c>
      <c r="P356" t="str">
        <f t="shared" si="61"/>
        <v/>
      </c>
      <c r="Q356" t="str">
        <f t="shared" si="62"/>
        <v/>
      </c>
      <c r="R356" t="str">
        <f t="shared" si="63"/>
        <v/>
      </c>
      <c r="S356" t="str">
        <f t="shared" si="64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6"/>
        <v/>
      </c>
      <c r="E357" s="45"/>
      <c r="F357" s="40" t="str">
        <f t="shared" si="57"/>
        <v/>
      </c>
      <c r="G357" s="77"/>
      <c r="H357" s="40" t="str">
        <f t="shared" si="58"/>
        <v/>
      </c>
      <c r="I357" s="40" t="str">
        <f t="shared" si="59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0"/>
        <v/>
      </c>
      <c r="P357" t="str">
        <f t="shared" si="61"/>
        <v/>
      </c>
      <c r="Q357" t="str">
        <f t="shared" si="62"/>
        <v/>
      </c>
      <c r="R357" t="str">
        <f t="shared" si="63"/>
        <v/>
      </c>
      <c r="S357" t="str">
        <f t="shared" si="64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6"/>
        <v/>
      </c>
      <c r="E358" s="45"/>
      <c r="F358" s="40" t="str">
        <f t="shared" si="57"/>
        <v/>
      </c>
      <c r="G358" s="77"/>
      <c r="H358" s="40" t="str">
        <f t="shared" si="58"/>
        <v/>
      </c>
      <c r="I358" s="40" t="str">
        <f t="shared" si="59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0"/>
        <v/>
      </c>
      <c r="P358" t="str">
        <f t="shared" si="61"/>
        <v/>
      </c>
      <c r="Q358" t="str">
        <f t="shared" si="62"/>
        <v/>
      </c>
      <c r="R358" t="str">
        <f t="shared" si="63"/>
        <v/>
      </c>
      <c r="S358" t="str">
        <f t="shared" si="64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6"/>
        <v/>
      </c>
      <c r="E359" s="45"/>
      <c r="F359" s="40" t="str">
        <f t="shared" si="57"/>
        <v/>
      </c>
      <c r="G359" s="77"/>
      <c r="H359" s="40" t="str">
        <f t="shared" si="58"/>
        <v/>
      </c>
      <c r="I359" s="40" t="str">
        <f t="shared" si="59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0"/>
        <v/>
      </c>
      <c r="P359" t="str">
        <f t="shared" si="61"/>
        <v/>
      </c>
      <c r="Q359" t="str">
        <f t="shared" si="62"/>
        <v/>
      </c>
      <c r="R359" t="str">
        <f t="shared" si="63"/>
        <v/>
      </c>
      <c r="S359" t="str">
        <f t="shared" si="64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6"/>
        <v/>
      </c>
      <c r="E360" s="45"/>
      <c r="F360" s="40" t="str">
        <f t="shared" si="57"/>
        <v/>
      </c>
      <c r="G360" s="77"/>
      <c r="H360" s="40" t="str">
        <f t="shared" si="58"/>
        <v/>
      </c>
      <c r="I360" s="40" t="str">
        <f t="shared" si="59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0"/>
        <v/>
      </c>
      <c r="P360" t="str">
        <f t="shared" si="61"/>
        <v/>
      </c>
      <c r="Q360" t="str">
        <f t="shared" si="62"/>
        <v/>
      </c>
      <c r="R360" t="str">
        <f t="shared" si="63"/>
        <v/>
      </c>
      <c r="S360" t="str">
        <f t="shared" si="64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6"/>
        <v/>
      </c>
      <c r="E361" s="45"/>
      <c r="F361" s="40" t="str">
        <f t="shared" si="57"/>
        <v/>
      </c>
      <c r="G361" s="77"/>
      <c r="H361" s="40" t="str">
        <f t="shared" si="58"/>
        <v/>
      </c>
      <c r="I361" s="40" t="str">
        <f t="shared" si="59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0"/>
        <v/>
      </c>
      <c r="P361" t="str">
        <f t="shared" si="61"/>
        <v/>
      </c>
      <c r="Q361" t="str">
        <f t="shared" si="62"/>
        <v/>
      </c>
      <c r="R361" t="str">
        <f t="shared" si="63"/>
        <v/>
      </c>
      <c r="S361" t="str">
        <f t="shared" si="64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6"/>
        <v/>
      </c>
      <c r="E362" s="45"/>
      <c r="F362" s="40" t="str">
        <f t="shared" si="57"/>
        <v/>
      </c>
      <c r="G362" s="77"/>
      <c r="H362" s="40" t="str">
        <f t="shared" si="58"/>
        <v/>
      </c>
      <c r="I362" s="40" t="str">
        <f t="shared" si="59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0"/>
        <v/>
      </c>
      <c r="P362" t="str">
        <f t="shared" si="61"/>
        <v/>
      </c>
      <c r="Q362" t="str">
        <f t="shared" si="62"/>
        <v/>
      </c>
      <c r="R362" t="str">
        <f t="shared" si="63"/>
        <v/>
      </c>
      <c r="S362" t="str">
        <f t="shared" si="64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6"/>
        <v/>
      </c>
      <c r="E363" s="45"/>
      <c r="F363" s="40" t="str">
        <f t="shared" si="57"/>
        <v/>
      </c>
      <c r="G363" s="77"/>
      <c r="H363" s="40" t="str">
        <f t="shared" si="58"/>
        <v/>
      </c>
      <c r="I363" s="40" t="str">
        <f t="shared" si="59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0"/>
        <v/>
      </c>
      <c r="P363" t="str">
        <f t="shared" si="61"/>
        <v/>
      </c>
      <c r="Q363" t="str">
        <f t="shared" si="62"/>
        <v/>
      </c>
      <c r="R363" t="str">
        <f t="shared" si="63"/>
        <v/>
      </c>
      <c r="S363" t="str">
        <f t="shared" si="64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6"/>
        <v/>
      </c>
      <c r="E364" s="45"/>
      <c r="F364" s="40" t="str">
        <f t="shared" si="57"/>
        <v/>
      </c>
      <c r="G364" s="77"/>
      <c r="H364" s="40" t="str">
        <f t="shared" si="58"/>
        <v/>
      </c>
      <c r="I364" s="40" t="str">
        <f t="shared" si="59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0"/>
        <v/>
      </c>
      <c r="P364" t="str">
        <f t="shared" si="61"/>
        <v/>
      </c>
      <c r="Q364" t="str">
        <f t="shared" si="62"/>
        <v/>
      </c>
      <c r="R364" t="str">
        <f t="shared" si="63"/>
        <v/>
      </c>
      <c r="S364" t="str">
        <f t="shared" si="64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6"/>
        <v/>
      </c>
      <c r="E365" s="45"/>
      <c r="F365" s="40" t="str">
        <f t="shared" si="57"/>
        <v/>
      </c>
      <c r="G365" s="77"/>
      <c r="H365" s="40" t="str">
        <f t="shared" si="58"/>
        <v/>
      </c>
      <c r="I365" s="40" t="str">
        <f t="shared" si="59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0"/>
        <v/>
      </c>
      <c r="P365" t="str">
        <f t="shared" si="61"/>
        <v/>
      </c>
      <c r="Q365" t="str">
        <f t="shared" si="62"/>
        <v/>
      </c>
      <c r="R365" t="str">
        <f t="shared" si="63"/>
        <v/>
      </c>
      <c r="S365" t="str">
        <f t="shared" si="64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6"/>
        <v/>
      </c>
      <c r="E366" s="45"/>
      <c r="F366" s="40" t="str">
        <f t="shared" si="57"/>
        <v/>
      </c>
      <c r="G366" s="77"/>
      <c r="H366" s="40" t="str">
        <f t="shared" si="58"/>
        <v/>
      </c>
      <c r="I366" s="40" t="str">
        <f t="shared" si="59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0"/>
        <v/>
      </c>
      <c r="P366" t="str">
        <f t="shared" si="61"/>
        <v/>
      </c>
      <c r="Q366" t="str">
        <f t="shared" si="62"/>
        <v/>
      </c>
      <c r="R366" t="str">
        <f t="shared" si="63"/>
        <v/>
      </c>
      <c r="S366" t="str">
        <f t="shared" si="64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6"/>
        <v/>
      </c>
      <c r="E367" s="45"/>
      <c r="F367" s="40" t="str">
        <f t="shared" si="57"/>
        <v/>
      </c>
      <c r="G367" s="77"/>
      <c r="H367" s="40" t="str">
        <f t="shared" si="58"/>
        <v/>
      </c>
      <c r="I367" s="40" t="str">
        <f t="shared" si="59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0"/>
        <v/>
      </c>
      <c r="P367" t="str">
        <f t="shared" si="61"/>
        <v/>
      </c>
      <c r="Q367" t="str">
        <f t="shared" si="62"/>
        <v/>
      </c>
      <c r="R367" t="str">
        <f t="shared" si="63"/>
        <v/>
      </c>
      <c r="S367" t="str">
        <f t="shared" si="64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6"/>
        <v/>
      </c>
      <c r="E368" s="45"/>
      <c r="F368" s="40" t="str">
        <f t="shared" si="57"/>
        <v/>
      </c>
      <c r="G368" s="77"/>
      <c r="H368" s="40" t="str">
        <f t="shared" si="58"/>
        <v/>
      </c>
      <c r="I368" s="40" t="str">
        <f t="shared" si="59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0"/>
        <v/>
      </c>
      <c r="P368" t="str">
        <f t="shared" si="61"/>
        <v/>
      </c>
      <c r="Q368" t="str">
        <f t="shared" si="62"/>
        <v/>
      </c>
      <c r="R368" t="str">
        <f t="shared" si="63"/>
        <v/>
      </c>
      <c r="S368" t="str">
        <f t="shared" si="64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6"/>
        <v/>
      </c>
      <c r="E369" s="45"/>
      <c r="F369" s="40" t="str">
        <f t="shared" si="57"/>
        <v/>
      </c>
      <c r="G369" s="77"/>
      <c r="H369" s="40" t="str">
        <f t="shared" si="58"/>
        <v/>
      </c>
      <c r="I369" s="40" t="str">
        <f t="shared" si="59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0"/>
        <v/>
      </c>
      <c r="P369" t="str">
        <f t="shared" si="61"/>
        <v/>
      </c>
      <c r="Q369" t="str">
        <f t="shared" si="62"/>
        <v/>
      </c>
      <c r="R369" t="str">
        <f t="shared" si="63"/>
        <v/>
      </c>
      <c r="S369" t="str">
        <f t="shared" si="64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6"/>
        <v/>
      </c>
      <c r="E370" s="45"/>
      <c r="F370" s="40" t="str">
        <f t="shared" si="57"/>
        <v/>
      </c>
      <c r="G370" s="77"/>
      <c r="H370" s="40" t="str">
        <f t="shared" si="58"/>
        <v/>
      </c>
      <c r="I370" s="40" t="str">
        <f t="shared" si="59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0"/>
        <v/>
      </c>
      <c r="P370" t="str">
        <f t="shared" si="61"/>
        <v/>
      </c>
      <c r="Q370" t="str">
        <f t="shared" si="62"/>
        <v/>
      </c>
      <c r="R370" t="str">
        <f t="shared" si="63"/>
        <v/>
      </c>
      <c r="S370" t="str">
        <f t="shared" si="64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6"/>
        <v/>
      </c>
      <c r="E371" s="45"/>
      <c r="F371" s="40" t="str">
        <f t="shared" si="57"/>
        <v/>
      </c>
      <c r="G371" s="77"/>
      <c r="H371" s="40" t="str">
        <f t="shared" si="58"/>
        <v/>
      </c>
      <c r="I371" s="40" t="str">
        <f t="shared" si="59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0"/>
        <v/>
      </c>
      <c r="P371" t="str">
        <f t="shared" si="61"/>
        <v/>
      </c>
      <c r="Q371" t="str">
        <f t="shared" si="62"/>
        <v/>
      </c>
      <c r="R371" t="str">
        <f t="shared" si="63"/>
        <v/>
      </c>
      <c r="S371" t="str">
        <f t="shared" si="64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6"/>
        <v/>
      </c>
      <c r="E372" s="45"/>
      <c r="F372" s="40" t="str">
        <f t="shared" si="57"/>
        <v/>
      </c>
      <c r="G372" s="77"/>
      <c r="H372" s="40" t="str">
        <f t="shared" si="58"/>
        <v/>
      </c>
      <c r="I372" s="40" t="str">
        <f t="shared" si="59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0"/>
        <v/>
      </c>
      <c r="P372" t="str">
        <f t="shared" si="61"/>
        <v/>
      </c>
      <c r="Q372" t="str">
        <f t="shared" si="62"/>
        <v/>
      </c>
      <c r="R372" t="str">
        <f t="shared" si="63"/>
        <v/>
      </c>
      <c r="S372" t="str">
        <f t="shared" si="64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6"/>
        <v/>
      </c>
      <c r="E373" s="45"/>
      <c r="F373" s="40" t="str">
        <f t="shared" si="57"/>
        <v/>
      </c>
      <c r="G373" s="77"/>
      <c r="H373" s="40" t="str">
        <f t="shared" si="58"/>
        <v/>
      </c>
      <c r="I373" s="40" t="str">
        <f t="shared" si="59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0"/>
        <v/>
      </c>
      <c r="P373" t="str">
        <f t="shared" si="61"/>
        <v/>
      </c>
      <c r="Q373" t="str">
        <f t="shared" si="62"/>
        <v/>
      </c>
      <c r="R373" t="str">
        <f t="shared" si="63"/>
        <v/>
      </c>
      <c r="S373" t="str">
        <f t="shared" si="64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6"/>
        <v/>
      </c>
      <c r="E374" s="45"/>
      <c r="F374" s="40" t="str">
        <f t="shared" si="57"/>
        <v/>
      </c>
      <c r="G374" s="77"/>
      <c r="H374" s="40" t="str">
        <f t="shared" si="58"/>
        <v/>
      </c>
      <c r="I374" s="40" t="str">
        <f t="shared" si="59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0"/>
        <v/>
      </c>
      <c r="P374" t="str">
        <f t="shared" si="61"/>
        <v/>
      </c>
      <c r="Q374" t="str">
        <f t="shared" si="62"/>
        <v/>
      </c>
      <c r="R374" t="str">
        <f t="shared" si="63"/>
        <v/>
      </c>
      <c r="S374" t="str">
        <f t="shared" si="64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6"/>
        <v/>
      </c>
      <c r="E375" s="45"/>
      <c r="F375" s="40" t="str">
        <f t="shared" si="57"/>
        <v/>
      </c>
      <c r="G375" s="77"/>
      <c r="H375" s="40" t="str">
        <f t="shared" si="58"/>
        <v/>
      </c>
      <c r="I375" s="40" t="str">
        <f t="shared" si="59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0"/>
        <v/>
      </c>
      <c r="P375" t="str">
        <f t="shared" si="61"/>
        <v/>
      </c>
      <c r="Q375" t="str">
        <f t="shared" si="62"/>
        <v/>
      </c>
      <c r="R375" t="str">
        <f t="shared" si="63"/>
        <v/>
      </c>
      <c r="S375" t="str">
        <f t="shared" si="64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6"/>
        <v/>
      </c>
      <c r="E376" s="45"/>
      <c r="F376" s="40" t="str">
        <f t="shared" si="57"/>
        <v/>
      </c>
      <c r="G376" s="77"/>
      <c r="H376" s="40" t="str">
        <f t="shared" si="58"/>
        <v/>
      </c>
      <c r="I376" s="40" t="str">
        <f t="shared" si="59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0"/>
        <v/>
      </c>
      <c r="P376" t="str">
        <f t="shared" si="61"/>
        <v/>
      </c>
      <c r="Q376" t="str">
        <f t="shared" si="62"/>
        <v/>
      </c>
      <c r="R376" t="str">
        <f t="shared" si="63"/>
        <v/>
      </c>
      <c r="S376" t="str">
        <f t="shared" si="64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6"/>
        <v/>
      </c>
      <c r="E377" s="45"/>
      <c r="F377" s="40" t="str">
        <f t="shared" si="57"/>
        <v/>
      </c>
      <c r="G377" s="77"/>
      <c r="H377" s="40" t="str">
        <f t="shared" si="58"/>
        <v/>
      </c>
      <c r="I377" s="40" t="str">
        <f t="shared" si="59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0"/>
        <v/>
      </c>
      <c r="P377" t="str">
        <f t="shared" si="61"/>
        <v/>
      </c>
      <c r="Q377" t="str">
        <f t="shared" si="62"/>
        <v/>
      </c>
      <c r="R377" t="str">
        <f t="shared" si="63"/>
        <v/>
      </c>
      <c r="S377" t="str">
        <f t="shared" si="64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6"/>
        <v/>
      </c>
      <c r="E378" s="45"/>
      <c r="F378" s="40" t="str">
        <f t="shared" si="57"/>
        <v/>
      </c>
      <c r="G378" s="77"/>
      <c r="H378" s="40" t="str">
        <f t="shared" si="58"/>
        <v/>
      </c>
      <c r="I378" s="40" t="str">
        <f t="shared" si="59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0"/>
        <v/>
      </c>
      <c r="P378" t="str">
        <f t="shared" si="61"/>
        <v/>
      </c>
      <c r="Q378" t="str">
        <f t="shared" si="62"/>
        <v/>
      </c>
      <c r="R378" t="str">
        <f t="shared" si="63"/>
        <v/>
      </c>
      <c r="S378" t="str">
        <f t="shared" si="64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6"/>
        <v/>
      </c>
      <c r="E379" s="45"/>
      <c r="F379" s="40" t="str">
        <f t="shared" si="57"/>
        <v/>
      </c>
      <c r="G379" s="77"/>
      <c r="H379" s="40" t="str">
        <f t="shared" si="58"/>
        <v/>
      </c>
      <c r="I379" s="40" t="str">
        <f t="shared" si="59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0"/>
        <v/>
      </c>
      <c r="P379" t="str">
        <f t="shared" si="61"/>
        <v/>
      </c>
      <c r="Q379" t="str">
        <f t="shared" si="62"/>
        <v/>
      </c>
      <c r="R379" t="str">
        <f t="shared" si="63"/>
        <v/>
      </c>
      <c r="S379" t="str">
        <f t="shared" si="64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6"/>
        <v/>
      </c>
      <c r="E380" s="45"/>
      <c r="F380" s="40" t="str">
        <f t="shared" si="57"/>
        <v/>
      </c>
      <c r="G380" s="77"/>
      <c r="H380" s="40" t="str">
        <f t="shared" si="58"/>
        <v/>
      </c>
      <c r="I380" s="40" t="str">
        <f t="shared" si="59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0"/>
        <v/>
      </c>
      <c r="P380" t="str">
        <f t="shared" si="61"/>
        <v/>
      </c>
      <c r="Q380" t="str">
        <f t="shared" si="62"/>
        <v/>
      </c>
      <c r="R380" t="str">
        <f t="shared" si="63"/>
        <v/>
      </c>
      <c r="S380" t="str">
        <f t="shared" si="64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6"/>
        <v/>
      </c>
      <c r="E381" s="45"/>
      <c r="F381" s="40" t="str">
        <f t="shared" si="57"/>
        <v/>
      </c>
      <c r="G381" s="77"/>
      <c r="H381" s="40" t="str">
        <f t="shared" si="58"/>
        <v/>
      </c>
      <c r="I381" s="40" t="str">
        <f t="shared" si="59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0"/>
        <v/>
      </c>
      <c r="P381" t="str">
        <f t="shared" si="61"/>
        <v/>
      </c>
      <c r="Q381" t="str">
        <f t="shared" si="62"/>
        <v/>
      </c>
      <c r="R381" t="str">
        <f t="shared" si="63"/>
        <v/>
      </c>
      <c r="S381" t="str">
        <f t="shared" si="64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6"/>
        <v/>
      </c>
      <c r="E382" s="45"/>
      <c r="F382" s="40" t="str">
        <f t="shared" si="57"/>
        <v/>
      </c>
      <c r="G382" s="77"/>
      <c r="H382" s="40" t="str">
        <f t="shared" si="58"/>
        <v/>
      </c>
      <c r="I382" s="40" t="str">
        <f t="shared" si="59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0"/>
        <v/>
      </c>
      <c r="P382" t="str">
        <f t="shared" si="61"/>
        <v/>
      </c>
      <c r="Q382" t="str">
        <f t="shared" si="62"/>
        <v/>
      </c>
      <c r="R382" t="str">
        <f t="shared" si="63"/>
        <v/>
      </c>
      <c r="S382" t="str">
        <f t="shared" si="64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6"/>
        <v/>
      </c>
      <c r="E383" s="45"/>
      <c r="F383" s="40" t="str">
        <f t="shared" si="57"/>
        <v/>
      </c>
      <c r="G383" s="77"/>
      <c r="H383" s="40" t="str">
        <f t="shared" si="58"/>
        <v/>
      </c>
      <c r="I383" s="40" t="str">
        <f t="shared" si="59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0"/>
        <v/>
      </c>
      <c r="P383" t="str">
        <f t="shared" si="61"/>
        <v/>
      </c>
      <c r="Q383" t="str">
        <f t="shared" si="62"/>
        <v/>
      </c>
      <c r="R383" t="str">
        <f t="shared" si="63"/>
        <v/>
      </c>
      <c r="S383" t="str">
        <f t="shared" si="64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6"/>
        <v/>
      </c>
      <c r="E384" s="45"/>
      <c r="F384" s="40" t="str">
        <f t="shared" si="57"/>
        <v/>
      </c>
      <c r="G384" s="77"/>
      <c r="H384" s="40" t="str">
        <f t="shared" si="58"/>
        <v/>
      </c>
      <c r="I384" s="40" t="str">
        <f t="shared" si="59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0"/>
        <v/>
      </c>
      <c r="P384" t="str">
        <f t="shared" si="61"/>
        <v/>
      </c>
      <c r="Q384" t="str">
        <f t="shared" si="62"/>
        <v/>
      </c>
      <c r="R384" t="str">
        <f t="shared" si="63"/>
        <v/>
      </c>
      <c r="S384" t="str">
        <f t="shared" si="64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6"/>
        <v/>
      </c>
      <c r="E385" s="45"/>
      <c r="F385" s="40" t="str">
        <f t="shared" si="57"/>
        <v/>
      </c>
      <c r="G385" s="77"/>
      <c r="H385" s="40" t="str">
        <f t="shared" si="58"/>
        <v/>
      </c>
      <c r="I385" s="40" t="str">
        <f t="shared" si="59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0"/>
        <v/>
      </c>
      <c r="P385" t="str">
        <f t="shared" si="61"/>
        <v/>
      </c>
      <c r="Q385" t="str">
        <f t="shared" si="62"/>
        <v/>
      </c>
      <c r="R385" t="str">
        <f t="shared" si="63"/>
        <v/>
      </c>
      <c r="S385" t="str">
        <f t="shared" si="64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6"/>
        <v/>
      </c>
      <c r="E386" s="45"/>
      <c r="F386" s="40" t="str">
        <f t="shared" si="57"/>
        <v/>
      </c>
      <c r="G386" s="77"/>
      <c r="H386" s="40" t="str">
        <f t="shared" si="58"/>
        <v/>
      </c>
      <c r="I386" s="40" t="str">
        <f t="shared" si="59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0"/>
        <v/>
      </c>
      <c r="P386" t="str">
        <f t="shared" si="61"/>
        <v/>
      </c>
      <c r="Q386" t="str">
        <f t="shared" si="62"/>
        <v/>
      </c>
      <c r="R386" t="str">
        <f t="shared" si="63"/>
        <v/>
      </c>
      <c r="S386" t="str">
        <f t="shared" si="64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5">IFERROR(VLOOKUP(C387,$T$6:$U$24,2,FALSE),"")</f>
        <v/>
      </c>
      <c r="E387" s="45"/>
      <c r="F387" s="40" t="str">
        <f t="shared" si="57"/>
        <v/>
      </c>
      <c r="G387" s="77"/>
      <c r="H387" s="40" t="str">
        <f t="shared" si="58"/>
        <v/>
      </c>
      <c r="I387" s="40" t="str">
        <f t="shared" si="59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0"/>
        <v/>
      </c>
      <c r="P387" t="str">
        <f t="shared" si="61"/>
        <v/>
      </c>
      <c r="Q387" t="str">
        <f t="shared" si="62"/>
        <v/>
      </c>
      <c r="R387" t="str">
        <f t="shared" si="63"/>
        <v/>
      </c>
      <c r="S387" t="str">
        <f t="shared" si="64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5"/>
        <v/>
      </c>
      <c r="E388" s="45"/>
      <c r="F388" s="40" t="str">
        <f t="shared" ref="F388:F451" si="66">IFERROR(VLOOKUP(E388,$W$5:$Y$129,2,FALSE),"")</f>
        <v/>
      </c>
      <c r="G388" s="77"/>
      <c r="H388" s="40" t="str">
        <f t="shared" ref="H388:H451" si="67">IFERROR(VLOOKUP(G388,$AC$6:$AD$344,2,FALSE),"")</f>
        <v/>
      </c>
      <c r="I388" s="40" t="str">
        <f t="shared" ref="I388:I451" si="68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69">LEFT(E388,3)</f>
        <v/>
      </c>
      <c r="P388" t="str">
        <f t="shared" ref="P388:P451" si="70">LEFT(E388,2)</f>
        <v/>
      </c>
      <c r="Q388" t="str">
        <f t="shared" ref="Q388:Q451" si="71">LEFT(C388,3)</f>
        <v/>
      </c>
      <c r="R388" t="str">
        <f t="shared" ref="R388:R451" si="72">MID(I388,2,2)</f>
        <v/>
      </c>
      <c r="S388" t="str">
        <f t="shared" ref="S388:S451" si="73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5"/>
        <v/>
      </c>
      <c r="E389" s="45"/>
      <c r="F389" s="40" t="str">
        <f t="shared" si="66"/>
        <v/>
      </c>
      <c r="G389" s="77"/>
      <c r="H389" s="40" t="str">
        <f t="shared" si="67"/>
        <v/>
      </c>
      <c r="I389" s="40" t="str">
        <f t="shared" si="68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69"/>
        <v/>
      </c>
      <c r="P389" t="str">
        <f t="shared" si="70"/>
        <v/>
      </c>
      <c r="Q389" t="str">
        <f t="shared" si="71"/>
        <v/>
      </c>
      <c r="R389" t="str">
        <f t="shared" si="72"/>
        <v/>
      </c>
      <c r="S389" t="str">
        <f t="shared" si="73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5"/>
        <v/>
      </c>
      <c r="E390" s="45"/>
      <c r="F390" s="40" t="str">
        <f t="shared" si="66"/>
        <v/>
      </c>
      <c r="G390" s="77"/>
      <c r="H390" s="40" t="str">
        <f t="shared" si="67"/>
        <v/>
      </c>
      <c r="I390" s="40" t="str">
        <f t="shared" si="68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69"/>
        <v/>
      </c>
      <c r="P390" t="str">
        <f t="shared" si="70"/>
        <v/>
      </c>
      <c r="Q390" t="str">
        <f t="shared" si="71"/>
        <v/>
      </c>
      <c r="R390" t="str">
        <f t="shared" si="72"/>
        <v/>
      </c>
      <c r="S390" t="str">
        <f t="shared" si="73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5"/>
        <v/>
      </c>
      <c r="E391" s="45"/>
      <c r="F391" s="40" t="str">
        <f t="shared" si="66"/>
        <v/>
      </c>
      <c r="G391" s="77"/>
      <c r="H391" s="40" t="str">
        <f t="shared" si="67"/>
        <v/>
      </c>
      <c r="I391" s="40" t="str">
        <f t="shared" si="68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69"/>
        <v/>
      </c>
      <c r="P391" t="str">
        <f t="shared" si="70"/>
        <v/>
      </c>
      <c r="Q391" t="str">
        <f t="shared" si="71"/>
        <v/>
      </c>
      <c r="R391" t="str">
        <f t="shared" si="72"/>
        <v/>
      </c>
      <c r="S391" t="str">
        <f t="shared" si="73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5"/>
        <v/>
      </c>
      <c r="E392" s="45"/>
      <c r="F392" s="40" t="str">
        <f t="shared" si="66"/>
        <v/>
      </c>
      <c r="G392" s="77"/>
      <c r="H392" s="40" t="str">
        <f t="shared" si="67"/>
        <v/>
      </c>
      <c r="I392" s="40" t="str">
        <f t="shared" si="68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69"/>
        <v/>
      </c>
      <c r="P392" t="str">
        <f t="shared" si="70"/>
        <v/>
      </c>
      <c r="Q392" t="str">
        <f t="shared" si="71"/>
        <v/>
      </c>
      <c r="R392" t="str">
        <f t="shared" si="72"/>
        <v/>
      </c>
      <c r="S392" t="str">
        <f t="shared" si="73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5"/>
        <v/>
      </c>
      <c r="E393" s="45"/>
      <c r="F393" s="40" t="str">
        <f t="shared" si="66"/>
        <v/>
      </c>
      <c r="G393" s="77"/>
      <c r="H393" s="40" t="str">
        <f t="shared" si="67"/>
        <v/>
      </c>
      <c r="I393" s="40" t="str">
        <f t="shared" si="68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69"/>
        <v/>
      </c>
      <c r="P393" t="str">
        <f t="shared" si="70"/>
        <v/>
      </c>
      <c r="Q393" t="str">
        <f t="shared" si="71"/>
        <v/>
      </c>
      <c r="R393" t="str">
        <f t="shared" si="72"/>
        <v/>
      </c>
      <c r="S393" t="str">
        <f t="shared" si="73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5"/>
        <v/>
      </c>
      <c r="E394" s="45"/>
      <c r="F394" s="40" t="str">
        <f t="shared" si="66"/>
        <v/>
      </c>
      <c r="G394" s="77"/>
      <c r="H394" s="40" t="str">
        <f t="shared" si="67"/>
        <v/>
      </c>
      <c r="I394" s="40" t="str">
        <f t="shared" si="68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69"/>
        <v/>
      </c>
      <c r="P394" t="str">
        <f t="shared" si="70"/>
        <v/>
      </c>
      <c r="Q394" t="str">
        <f t="shared" si="71"/>
        <v/>
      </c>
      <c r="R394" t="str">
        <f t="shared" si="72"/>
        <v/>
      </c>
      <c r="S394" t="str">
        <f t="shared" si="73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5"/>
        <v/>
      </c>
      <c r="E395" s="45"/>
      <c r="F395" s="40" t="str">
        <f t="shared" si="66"/>
        <v/>
      </c>
      <c r="G395" s="77"/>
      <c r="H395" s="40" t="str">
        <f t="shared" si="67"/>
        <v/>
      </c>
      <c r="I395" s="40" t="str">
        <f t="shared" si="68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69"/>
        <v/>
      </c>
      <c r="P395" t="str">
        <f t="shared" si="70"/>
        <v/>
      </c>
      <c r="Q395" t="str">
        <f t="shared" si="71"/>
        <v/>
      </c>
      <c r="R395" t="str">
        <f t="shared" si="72"/>
        <v/>
      </c>
      <c r="S395" t="str">
        <f t="shared" si="73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5"/>
        <v/>
      </c>
      <c r="E396" s="45"/>
      <c r="F396" s="40" t="str">
        <f t="shared" si="66"/>
        <v/>
      </c>
      <c r="G396" s="77"/>
      <c r="H396" s="40" t="str">
        <f t="shared" si="67"/>
        <v/>
      </c>
      <c r="I396" s="40" t="str">
        <f t="shared" si="68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69"/>
        <v/>
      </c>
      <c r="P396" t="str">
        <f t="shared" si="70"/>
        <v/>
      </c>
      <c r="Q396" t="str">
        <f t="shared" si="71"/>
        <v/>
      </c>
      <c r="R396" t="str">
        <f t="shared" si="72"/>
        <v/>
      </c>
      <c r="S396" t="str">
        <f t="shared" si="73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5"/>
        <v/>
      </c>
      <c r="E397" s="45"/>
      <c r="F397" s="40" t="str">
        <f t="shared" si="66"/>
        <v/>
      </c>
      <c r="G397" s="77"/>
      <c r="H397" s="40" t="str">
        <f t="shared" si="67"/>
        <v/>
      </c>
      <c r="I397" s="40" t="str">
        <f t="shared" si="68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69"/>
        <v/>
      </c>
      <c r="P397" t="str">
        <f t="shared" si="70"/>
        <v/>
      </c>
      <c r="Q397" t="str">
        <f t="shared" si="71"/>
        <v/>
      </c>
      <c r="R397" t="str">
        <f t="shared" si="72"/>
        <v/>
      </c>
      <c r="S397" t="str">
        <f t="shared" si="73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5"/>
        <v/>
      </c>
      <c r="E398" s="45"/>
      <c r="F398" s="40" t="str">
        <f t="shared" si="66"/>
        <v/>
      </c>
      <c r="G398" s="77"/>
      <c r="H398" s="40" t="str">
        <f t="shared" si="67"/>
        <v/>
      </c>
      <c r="I398" s="40" t="str">
        <f t="shared" si="68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69"/>
        <v/>
      </c>
      <c r="P398" t="str">
        <f t="shared" si="70"/>
        <v/>
      </c>
      <c r="Q398" t="str">
        <f t="shared" si="71"/>
        <v/>
      </c>
      <c r="R398" t="str">
        <f t="shared" si="72"/>
        <v/>
      </c>
      <c r="S398" t="str">
        <f t="shared" si="73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5"/>
        <v/>
      </c>
      <c r="E399" s="45"/>
      <c r="F399" s="40" t="str">
        <f t="shared" si="66"/>
        <v/>
      </c>
      <c r="G399" s="77"/>
      <c r="H399" s="40" t="str">
        <f t="shared" si="67"/>
        <v/>
      </c>
      <c r="I399" s="40" t="str">
        <f t="shared" si="68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69"/>
        <v/>
      </c>
      <c r="P399" t="str">
        <f t="shared" si="70"/>
        <v/>
      </c>
      <c r="Q399" t="str">
        <f t="shared" si="71"/>
        <v/>
      </c>
      <c r="R399" t="str">
        <f t="shared" si="72"/>
        <v/>
      </c>
      <c r="S399" t="str">
        <f t="shared" si="73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5"/>
        <v/>
      </c>
      <c r="E400" s="45"/>
      <c r="F400" s="40" t="str">
        <f t="shared" si="66"/>
        <v/>
      </c>
      <c r="G400" s="77"/>
      <c r="H400" s="40" t="str">
        <f t="shared" si="67"/>
        <v/>
      </c>
      <c r="I400" s="40" t="str">
        <f t="shared" si="68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69"/>
        <v/>
      </c>
      <c r="P400" t="str">
        <f t="shared" si="70"/>
        <v/>
      </c>
      <c r="Q400" t="str">
        <f t="shared" si="71"/>
        <v/>
      </c>
      <c r="R400" t="str">
        <f t="shared" si="72"/>
        <v/>
      </c>
      <c r="S400" t="str">
        <f t="shared" si="73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5"/>
        <v/>
      </c>
      <c r="E401" s="45"/>
      <c r="F401" s="40" t="str">
        <f t="shared" si="66"/>
        <v/>
      </c>
      <c r="G401" s="77"/>
      <c r="H401" s="40" t="str">
        <f t="shared" si="67"/>
        <v/>
      </c>
      <c r="I401" s="40" t="str">
        <f t="shared" si="68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69"/>
        <v/>
      </c>
      <c r="P401" t="str">
        <f t="shared" si="70"/>
        <v/>
      </c>
      <c r="Q401" t="str">
        <f t="shared" si="71"/>
        <v/>
      </c>
      <c r="R401" t="str">
        <f t="shared" si="72"/>
        <v/>
      </c>
      <c r="S401" t="str">
        <f t="shared" si="73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5"/>
        <v/>
      </c>
      <c r="E402" s="45"/>
      <c r="F402" s="40" t="str">
        <f t="shared" si="66"/>
        <v/>
      </c>
      <c r="G402" s="77"/>
      <c r="H402" s="40" t="str">
        <f t="shared" si="67"/>
        <v/>
      </c>
      <c r="I402" s="40" t="str">
        <f t="shared" si="68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69"/>
        <v/>
      </c>
      <c r="P402" t="str">
        <f t="shared" si="70"/>
        <v/>
      </c>
      <c r="Q402" t="str">
        <f t="shared" si="71"/>
        <v/>
      </c>
      <c r="R402" t="str">
        <f t="shared" si="72"/>
        <v/>
      </c>
      <c r="S402" t="str">
        <f t="shared" si="73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5"/>
        <v/>
      </c>
      <c r="E403" s="45"/>
      <c r="F403" s="40" t="str">
        <f t="shared" si="66"/>
        <v/>
      </c>
      <c r="G403" s="77"/>
      <c r="H403" s="40" t="str">
        <f t="shared" si="67"/>
        <v/>
      </c>
      <c r="I403" s="40" t="str">
        <f t="shared" si="68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69"/>
        <v/>
      </c>
      <c r="P403" t="str">
        <f t="shared" si="70"/>
        <v/>
      </c>
      <c r="Q403" t="str">
        <f t="shared" si="71"/>
        <v/>
      </c>
      <c r="R403" t="str">
        <f t="shared" si="72"/>
        <v/>
      </c>
      <c r="S403" t="str">
        <f t="shared" si="73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5"/>
        <v/>
      </c>
      <c r="E404" s="45"/>
      <c r="F404" s="40" t="str">
        <f t="shared" si="66"/>
        <v/>
      </c>
      <c r="G404" s="77"/>
      <c r="H404" s="40" t="str">
        <f t="shared" si="67"/>
        <v/>
      </c>
      <c r="I404" s="40" t="str">
        <f t="shared" si="68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69"/>
        <v/>
      </c>
      <c r="P404" t="str">
        <f t="shared" si="70"/>
        <v/>
      </c>
      <c r="Q404" t="str">
        <f t="shared" si="71"/>
        <v/>
      </c>
      <c r="R404" t="str">
        <f t="shared" si="72"/>
        <v/>
      </c>
      <c r="S404" t="str">
        <f t="shared" si="73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5"/>
        <v/>
      </c>
      <c r="E405" s="45"/>
      <c r="F405" s="40" t="str">
        <f t="shared" si="66"/>
        <v/>
      </c>
      <c r="G405" s="77"/>
      <c r="H405" s="40" t="str">
        <f t="shared" si="67"/>
        <v/>
      </c>
      <c r="I405" s="40" t="str">
        <f t="shared" si="68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69"/>
        <v/>
      </c>
      <c r="P405" t="str">
        <f t="shared" si="70"/>
        <v/>
      </c>
      <c r="Q405" t="str">
        <f t="shared" si="71"/>
        <v/>
      </c>
      <c r="R405" t="str">
        <f t="shared" si="72"/>
        <v/>
      </c>
      <c r="S405" t="str">
        <f t="shared" si="73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5"/>
        <v/>
      </c>
      <c r="E406" s="45"/>
      <c r="F406" s="40" t="str">
        <f t="shared" si="66"/>
        <v/>
      </c>
      <c r="G406" s="77"/>
      <c r="H406" s="40" t="str">
        <f t="shared" si="67"/>
        <v/>
      </c>
      <c r="I406" s="40" t="str">
        <f t="shared" si="68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69"/>
        <v/>
      </c>
      <c r="P406" t="str">
        <f t="shared" si="70"/>
        <v/>
      </c>
      <c r="Q406" t="str">
        <f t="shared" si="71"/>
        <v/>
      </c>
      <c r="R406" t="str">
        <f t="shared" si="72"/>
        <v/>
      </c>
      <c r="S406" t="str">
        <f t="shared" si="73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5"/>
        <v/>
      </c>
      <c r="E407" s="45"/>
      <c r="F407" s="40" t="str">
        <f t="shared" si="66"/>
        <v/>
      </c>
      <c r="G407" s="77"/>
      <c r="H407" s="40" t="str">
        <f t="shared" si="67"/>
        <v/>
      </c>
      <c r="I407" s="40" t="str">
        <f t="shared" si="68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69"/>
        <v/>
      </c>
      <c r="P407" t="str">
        <f t="shared" si="70"/>
        <v/>
      </c>
      <c r="Q407" t="str">
        <f t="shared" si="71"/>
        <v/>
      </c>
      <c r="R407" t="str">
        <f t="shared" si="72"/>
        <v/>
      </c>
      <c r="S407" t="str">
        <f t="shared" si="73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5"/>
        <v/>
      </c>
      <c r="E408" s="45"/>
      <c r="F408" s="40" t="str">
        <f t="shared" si="66"/>
        <v/>
      </c>
      <c r="G408" s="77"/>
      <c r="H408" s="40" t="str">
        <f t="shared" si="67"/>
        <v/>
      </c>
      <c r="I408" s="40" t="str">
        <f t="shared" si="68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69"/>
        <v/>
      </c>
      <c r="P408" t="str">
        <f t="shared" si="70"/>
        <v/>
      </c>
      <c r="Q408" t="str">
        <f t="shared" si="71"/>
        <v/>
      </c>
      <c r="R408" t="str">
        <f t="shared" si="72"/>
        <v/>
      </c>
      <c r="S408" t="str">
        <f t="shared" si="73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5"/>
        <v/>
      </c>
      <c r="E409" s="45"/>
      <c r="F409" s="40" t="str">
        <f t="shared" si="66"/>
        <v/>
      </c>
      <c r="G409" s="77"/>
      <c r="H409" s="40" t="str">
        <f t="shared" si="67"/>
        <v/>
      </c>
      <c r="I409" s="40" t="str">
        <f t="shared" si="68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69"/>
        <v/>
      </c>
      <c r="P409" t="str">
        <f t="shared" si="70"/>
        <v/>
      </c>
      <c r="Q409" t="str">
        <f t="shared" si="71"/>
        <v/>
      </c>
      <c r="R409" t="str">
        <f t="shared" si="72"/>
        <v/>
      </c>
      <c r="S409" t="str">
        <f t="shared" si="73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5"/>
        <v/>
      </c>
      <c r="E410" s="45"/>
      <c r="F410" s="40" t="str">
        <f t="shared" si="66"/>
        <v/>
      </c>
      <c r="G410" s="77"/>
      <c r="H410" s="40" t="str">
        <f t="shared" si="67"/>
        <v/>
      </c>
      <c r="I410" s="40" t="str">
        <f t="shared" si="68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69"/>
        <v/>
      </c>
      <c r="P410" t="str">
        <f t="shared" si="70"/>
        <v/>
      </c>
      <c r="Q410" t="str">
        <f t="shared" si="71"/>
        <v/>
      </c>
      <c r="R410" t="str">
        <f t="shared" si="72"/>
        <v/>
      </c>
      <c r="S410" t="str">
        <f t="shared" si="73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5"/>
        <v/>
      </c>
      <c r="E411" s="45"/>
      <c r="F411" s="40" t="str">
        <f t="shared" si="66"/>
        <v/>
      </c>
      <c r="G411" s="77"/>
      <c r="H411" s="40" t="str">
        <f t="shared" si="67"/>
        <v/>
      </c>
      <c r="I411" s="40" t="str">
        <f t="shared" si="68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69"/>
        <v/>
      </c>
      <c r="P411" t="str">
        <f t="shared" si="70"/>
        <v/>
      </c>
      <c r="Q411" t="str">
        <f t="shared" si="71"/>
        <v/>
      </c>
      <c r="R411" t="str">
        <f t="shared" si="72"/>
        <v/>
      </c>
      <c r="S411" t="str">
        <f t="shared" si="73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5"/>
        <v/>
      </c>
      <c r="E412" s="45"/>
      <c r="F412" s="40" t="str">
        <f t="shared" si="66"/>
        <v/>
      </c>
      <c r="G412" s="77"/>
      <c r="H412" s="40" t="str">
        <f t="shared" si="67"/>
        <v/>
      </c>
      <c r="I412" s="40" t="str">
        <f t="shared" si="68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69"/>
        <v/>
      </c>
      <c r="P412" t="str">
        <f t="shared" si="70"/>
        <v/>
      </c>
      <c r="Q412" t="str">
        <f t="shared" si="71"/>
        <v/>
      </c>
      <c r="R412" t="str">
        <f t="shared" si="72"/>
        <v/>
      </c>
      <c r="S412" t="str">
        <f t="shared" si="73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5"/>
        <v/>
      </c>
      <c r="E413" s="45"/>
      <c r="F413" s="40" t="str">
        <f t="shared" si="66"/>
        <v/>
      </c>
      <c r="G413" s="77"/>
      <c r="H413" s="40" t="str">
        <f t="shared" si="67"/>
        <v/>
      </c>
      <c r="I413" s="40" t="str">
        <f t="shared" si="68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69"/>
        <v/>
      </c>
      <c r="P413" t="str">
        <f t="shared" si="70"/>
        <v/>
      </c>
      <c r="Q413" t="str">
        <f t="shared" si="71"/>
        <v/>
      </c>
      <c r="R413" t="str">
        <f t="shared" si="72"/>
        <v/>
      </c>
      <c r="S413" t="str">
        <f t="shared" si="73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5"/>
        <v/>
      </c>
      <c r="E414" s="45"/>
      <c r="F414" s="40" t="str">
        <f t="shared" si="66"/>
        <v/>
      </c>
      <c r="G414" s="77"/>
      <c r="H414" s="40" t="str">
        <f t="shared" si="67"/>
        <v/>
      </c>
      <c r="I414" s="40" t="str">
        <f t="shared" si="68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69"/>
        <v/>
      </c>
      <c r="P414" t="str">
        <f t="shared" si="70"/>
        <v/>
      </c>
      <c r="Q414" t="str">
        <f t="shared" si="71"/>
        <v/>
      </c>
      <c r="R414" t="str">
        <f t="shared" si="72"/>
        <v/>
      </c>
      <c r="S414" t="str">
        <f t="shared" si="73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5"/>
        <v/>
      </c>
      <c r="E415" s="45"/>
      <c r="F415" s="40" t="str">
        <f t="shared" si="66"/>
        <v/>
      </c>
      <c r="G415" s="77"/>
      <c r="H415" s="40" t="str">
        <f t="shared" si="67"/>
        <v/>
      </c>
      <c r="I415" s="40" t="str">
        <f t="shared" si="68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69"/>
        <v/>
      </c>
      <c r="P415" t="str">
        <f t="shared" si="70"/>
        <v/>
      </c>
      <c r="Q415" t="str">
        <f t="shared" si="71"/>
        <v/>
      </c>
      <c r="R415" t="str">
        <f t="shared" si="72"/>
        <v/>
      </c>
      <c r="S415" t="str">
        <f t="shared" si="73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5"/>
        <v/>
      </c>
      <c r="E416" s="45"/>
      <c r="F416" s="40" t="str">
        <f t="shared" si="66"/>
        <v/>
      </c>
      <c r="G416" s="77"/>
      <c r="H416" s="40" t="str">
        <f t="shared" si="67"/>
        <v/>
      </c>
      <c r="I416" s="40" t="str">
        <f t="shared" si="68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69"/>
        <v/>
      </c>
      <c r="P416" t="str">
        <f t="shared" si="70"/>
        <v/>
      </c>
      <c r="Q416" t="str">
        <f t="shared" si="71"/>
        <v/>
      </c>
      <c r="R416" t="str">
        <f t="shared" si="72"/>
        <v/>
      </c>
      <c r="S416" t="str">
        <f t="shared" si="73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5"/>
        <v/>
      </c>
      <c r="E417" s="45"/>
      <c r="F417" s="40" t="str">
        <f t="shared" si="66"/>
        <v/>
      </c>
      <c r="G417" s="77"/>
      <c r="H417" s="40" t="str">
        <f t="shared" si="67"/>
        <v/>
      </c>
      <c r="I417" s="40" t="str">
        <f t="shared" si="68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69"/>
        <v/>
      </c>
      <c r="P417" t="str">
        <f t="shared" si="70"/>
        <v/>
      </c>
      <c r="Q417" t="str">
        <f t="shared" si="71"/>
        <v/>
      </c>
      <c r="R417" t="str">
        <f t="shared" si="72"/>
        <v/>
      </c>
      <c r="S417" t="str">
        <f t="shared" si="73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5"/>
        <v/>
      </c>
      <c r="E418" s="45"/>
      <c r="F418" s="40" t="str">
        <f t="shared" si="66"/>
        <v/>
      </c>
      <c r="G418" s="77"/>
      <c r="H418" s="40" t="str">
        <f t="shared" si="67"/>
        <v/>
      </c>
      <c r="I418" s="40" t="str">
        <f t="shared" si="68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69"/>
        <v/>
      </c>
      <c r="P418" t="str">
        <f t="shared" si="70"/>
        <v/>
      </c>
      <c r="Q418" t="str">
        <f t="shared" si="71"/>
        <v/>
      </c>
      <c r="R418" t="str">
        <f t="shared" si="72"/>
        <v/>
      </c>
      <c r="S418" t="str">
        <f t="shared" si="73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5"/>
        <v/>
      </c>
      <c r="E419" s="45"/>
      <c r="F419" s="40" t="str">
        <f t="shared" si="66"/>
        <v/>
      </c>
      <c r="G419" s="77"/>
      <c r="H419" s="40" t="str">
        <f t="shared" si="67"/>
        <v/>
      </c>
      <c r="I419" s="40" t="str">
        <f t="shared" si="68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69"/>
        <v/>
      </c>
      <c r="P419" t="str">
        <f t="shared" si="70"/>
        <v/>
      </c>
      <c r="Q419" t="str">
        <f t="shared" si="71"/>
        <v/>
      </c>
      <c r="R419" t="str">
        <f t="shared" si="72"/>
        <v/>
      </c>
      <c r="S419" t="str">
        <f t="shared" si="73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5"/>
        <v/>
      </c>
      <c r="E420" s="45"/>
      <c r="F420" s="40" t="str">
        <f t="shared" si="66"/>
        <v/>
      </c>
      <c r="G420" s="77"/>
      <c r="H420" s="40" t="str">
        <f t="shared" si="67"/>
        <v/>
      </c>
      <c r="I420" s="40" t="str">
        <f t="shared" si="68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69"/>
        <v/>
      </c>
      <c r="P420" t="str">
        <f t="shared" si="70"/>
        <v/>
      </c>
      <c r="Q420" t="str">
        <f t="shared" si="71"/>
        <v/>
      </c>
      <c r="R420" t="str">
        <f t="shared" si="72"/>
        <v/>
      </c>
      <c r="S420" t="str">
        <f t="shared" si="73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5"/>
        <v/>
      </c>
      <c r="E421" s="45"/>
      <c r="F421" s="40" t="str">
        <f t="shared" si="66"/>
        <v/>
      </c>
      <c r="G421" s="77"/>
      <c r="H421" s="40" t="str">
        <f t="shared" si="67"/>
        <v/>
      </c>
      <c r="I421" s="40" t="str">
        <f t="shared" si="68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69"/>
        <v/>
      </c>
      <c r="P421" t="str">
        <f t="shared" si="70"/>
        <v/>
      </c>
      <c r="Q421" t="str">
        <f t="shared" si="71"/>
        <v/>
      </c>
      <c r="R421" t="str">
        <f t="shared" si="72"/>
        <v/>
      </c>
      <c r="S421" t="str">
        <f t="shared" si="73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5"/>
        <v/>
      </c>
      <c r="E422" s="45"/>
      <c r="F422" s="40" t="str">
        <f t="shared" si="66"/>
        <v/>
      </c>
      <c r="G422" s="77"/>
      <c r="H422" s="40" t="str">
        <f t="shared" si="67"/>
        <v/>
      </c>
      <c r="I422" s="40" t="str">
        <f t="shared" si="68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69"/>
        <v/>
      </c>
      <c r="P422" t="str">
        <f t="shared" si="70"/>
        <v/>
      </c>
      <c r="Q422" t="str">
        <f t="shared" si="71"/>
        <v/>
      </c>
      <c r="R422" t="str">
        <f t="shared" si="72"/>
        <v/>
      </c>
      <c r="S422" t="str">
        <f t="shared" si="73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5"/>
        <v/>
      </c>
      <c r="E423" s="45"/>
      <c r="F423" s="40" t="str">
        <f t="shared" si="66"/>
        <v/>
      </c>
      <c r="G423" s="77"/>
      <c r="H423" s="40" t="str">
        <f t="shared" si="67"/>
        <v/>
      </c>
      <c r="I423" s="40" t="str">
        <f t="shared" si="68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69"/>
        <v/>
      </c>
      <c r="P423" t="str">
        <f t="shared" si="70"/>
        <v/>
      </c>
      <c r="Q423" t="str">
        <f t="shared" si="71"/>
        <v/>
      </c>
      <c r="R423" t="str">
        <f t="shared" si="72"/>
        <v/>
      </c>
      <c r="S423" t="str">
        <f t="shared" si="73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5"/>
        <v/>
      </c>
      <c r="E424" s="45"/>
      <c r="F424" s="40" t="str">
        <f t="shared" si="66"/>
        <v/>
      </c>
      <c r="G424" s="77"/>
      <c r="H424" s="40" t="str">
        <f t="shared" si="67"/>
        <v/>
      </c>
      <c r="I424" s="40" t="str">
        <f t="shared" si="68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69"/>
        <v/>
      </c>
      <c r="P424" t="str">
        <f t="shared" si="70"/>
        <v/>
      </c>
      <c r="Q424" t="str">
        <f t="shared" si="71"/>
        <v/>
      </c>
      <c r="R424" t="str">
        <f t="shared" si="72"/>
        <v/>
      </c>
      <c r="S424" t="str">
        <f t="shared" si="73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5"/>
        <v/>
      </c>
      <c r="E425" s="45"/>
      <c r="F425" s="40" t="str">
        <f t="shared" si="66"/>
        <v/>
      </c>
      <c r="G425" s="77"/>
      <c r="H425" s="40" t="str">
        <f t="shared" si="67"/>
        <v/>
      </c>
      <c r="I425" s="40" t="str">
        <f t="shared" si="68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69"/>
        <v/>
      </c>
      <c r="P425" t="str">
        <f t="shared" si="70"/>
        <v/>
      </c>
      <c r="Q425" t="str">
        <f t="shared" si="71"/>
        <v/>
      </c>
      <c r="R425" t="str">
        <f t="shared" si="72"/>
        <v/>
      </c>
      <c r="S425" t="str">
        <f t="shared" si="73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5"/>
        <v/>
      </c>
      <c r="E426" s="45"/>
      <c r="F426" s="40" t="str">
        <f t="shared" si="66"/>
        <v/>
      </c>
      <c r="G426" s="77"/>
      <c r="H426" s="40" t="str">
        <f t="shared" si="67"/>
        <v/>
      </c>
      <c r="I426" s="40" t="str">
        <f t="shared" si="68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69"/>
        <v/>
      </c>
      <c r="P426" t="str">
        <f t="shared" si="70"/>
        <v/>
      </c>
      <c r="Q426" t="str">
        <f t="shared" si="71"/>
        <v/>
      </c>
      <c r="R426" t="str">
        <f t="shared" si="72"/>
        <v/>
      </c>
      <c r="S426" t="str">
        <f t="shared" si="73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5"/>
        <v/>
      </c>
      <c r="E427" s="45"/>
      <c r="F427" s="40" t="str">
        <f t="shared" si="66"/>
        <v/>
      </c>
      <c r="G427" s="77"/>
      <c r="H427" s="40" t="str">
        <f t="shared" si="67"/>
        <v/>
      </c>
      <c r="I427" s="40" t="str">
        <f t="shared" si="68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69"/>
        <v/>
      </c>
      <c r="P427" t="str">
        <f t="shared" si="70"/>
        <v/>
      </c>
      <c r="Q427" t="str">
        <f t="shared" si="71"/>
        <v/>
      </c>
      <c r="R427" t="str">
        <f t="shared" si="72"/>
        <v/>
      </c>
      <c r="S427" t="str">
        <f t="shared" si="73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5"/>
        <v/>
      </c>
      <c r="E428" s="45"/>
      <c r="F428" s="40" t="str">
        <f t="shared" si="66"/>
        <v/>
      </c>
      <c r="G428" s="77"/>
      <c r="H428" s="40" t="str">
        <f t="shared" si="67"/>
        <v/>
      </c>
      <c r="I428" s="40" t="str">
        <f t="shared" si="68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69"/>
        <v/>
      </c>
      <c r="P428" t="str">
        <f t="shared" si="70"/>
        <v/>
      </c>
      <c r="Q428" t="str">
        <f t="shared" si="71"/>
        <v/>
      </c>
      <c r="R428" t="str">
        <f t="shared" si="72"/>
        <v/>
      </c>
      <c r="S428" t="str">
        <f t="shared" si="73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5"/>
        <v/>
      </c>
      <c r="E429" s="45"/>
      <c r="F429" s="40" t="str">
        <f t="shared" si="66"/>
        <v/>
      </c>
      <c r="G429" s="77"/>
      <c r="H429" s="40" t="str">
        <f t="shared" si="67"/>
        <v/>
      </c>
      <c r="I429" s="40" t="str">
        <f t="shared" si="68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69"/>
        <v/>
      </c>
      <c r="P429" t="str">
        <f t="shared" si="70"/>
        <v/>
      </c>
      <c r="Q429" t="str">
        <f t="shared" si="71"/>
        <v/>
      </c>
      <c r="R429" t="str">
        <f t="shared" si="72"/>
        <v/>
      </c>
      <c r="S429" t="str">
        <f t="shared" si="73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5"/>
        <v/>
      </c>
      <c r="E430" s="45"/>
      <c r="F430" s="40" t="str">
        <f t="shared" si="66"/>
        <v/>
      </c>
      <c r="G430" s="77"/>
      <c r="H430" s="40" t="str">
        <f t="shared" si="67"/>
        <v/>
      </c>
      <c r="I430" s="40" t="str">
        <f t="shared" si="68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69"/>
        <v/>
      </c>
      <c r="P430" t="str">
        <f t="shared" si="70"/>
        <v/>
      </c>
      <c r="Q430" t="str">
        <f t="shared" si="71"/>
        <v/>
      </c>
      <c r="R430" t="str">
        <f t="shared" si="72"/>
        <v/>
      </c>
      <c r="S430" t="str">
        <f t="shared" si="73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5"/>
        <v/>
      </c>
      <c r="E431" s="45"/>
      <c r="F431" s="40" t="str">
        <f t="shared" si="66"/>
        <v/>
      </c>
      <c r="G431" s="77"/>
      <c r="H431" s="40" t="str">
        <f t="shared" si="67"/>
        <v/>
      </c>
      <c r="I431" s="40" t="str">
        <f t="shared" si="68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69"/>
        <v/>
      </c>
      <c r="P431" t="str">
        <f t="shared" si="70"/>
        <v/>
      </c>
      <c r="Q431" t="str">
        <f t="shared" si="71"/>
        <v/>
      </c>
      <c r="R431" t="str">
        <f t="shared" si="72"/>
        <v/>
      </c>
      <c r="S431" t="str">
        <f t="shared" si="73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5"/>
        <v/>
      </c>
      <c r="E432" s="45"/>
      <c r="F432" s="40" t="str">
        <f t="shared" si="66"/>
        <v/>
      </c>
      <c r="G432" s="77"/>
      <c r="H432" s="40" t="str">
        <f t="shared" si="67"/>
        <v/>
      </c>
      <c r="I432" s="40" t="str">
        <f t="shared" si="68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69"/>
        <v/>
      </c>
      <c r="P432" t="str">
        <f t="shared" si="70"/>
        <v/>
      </c>
      <c r="Q432" t="str">
        <f t="shared" si="71"/>
        <v/>
      </c>
      <c r="R432" t="str">
        <f t="shared" si="72"/>
        <v/>
      </c>
      <c r="S432" t="str">
        <f t="shared" si="73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5"/>
        <v/>
      </c>
      <c r="E433" s="45"/>
      <c r="F433" s="40" t="str">
        <f t="shared" si="66"/>
        <v/>
      </c>
      <c r="G433" s="77"/>
      <c r="H433" s="40" t="str">
        <f t="shared" si="67"/>
        <v/>
      </c>
      <c r="I433" s="40" t="str">
        <f t="shared" si="68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69"/>
        <v/>
      </c>
      <c r="P433" t="str">
        <f t="shared" si="70"/>
        <v/>
      </c>
      <c r="Q433" t="str">
        <f t="shared" si="71"/>
        <v/>
      </c>
      <c r="R433" t="str">
        <f t="shared" si="72"/>
        <v/>
      </c>
      <c r="S433" t="str">
        <f t="shared" si="73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5"/>
        <v/>
      </c>
      <c r="E434" s="45"/>
      <c r="F434" s="40" t="str">
        <f t="shared" si="66"/>
        <v/>
      </c>
      <c r="G434" s="77"/>
      <c r="H434" s="40" t="str">
        <f t="shared" si="67"/>
        <v/>
      </c>
      <c r="I434" s="40" t="str">
        <f t="shared" si="68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69"/>
        <v/>
      </c>
      <c r="P434" t="str">
        <f t="shared" si="70"/>
        <v/>
      </c>
      <c r="Q434" t="str">
        <f t="shared" si="71"/>
        <v/>
      </c>
      <c r="R434" t="str">
        <f t="shared" si="72"/>
        <v/>
      </c>
      <c r="S434" t="str">
        <f t="shared" si="73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5"/>
        <v/>
      </c>
      <c r="E435" s="45"/>
      <c r="F435" s="40" t="str">
        <f t="shared" si="66"/>
        <v/>
      </c>
      <c r="G435" s="77"/>
      <c r="H435" s="40" t="str">
        <f t="shared" si="67"/>
        <v/>
      </c>
      <c r="I435" s="40" t="str">
        <f t="shared" si="68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69"/>
        <v/>
      </c>
      <c r="P435" t="str">
        <f t="shared" si="70"/>
        <v/>
      </c>
      <c r="Q435" t="str">
        <f t="shared" si="71"/>
        <v/>
      </c>
      <c r="R435" t="str">
        <f t="shared" si="72"/>
        <v/>
      </c>
      <c r="S435" t="str">
        <f t="shared" si="73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5"/>
        <v/>
      </c>
      <c r="E436" s="45"/>
      <c r="F436" s="40" t="str">
        <f t="shared" si="66"/>
        <v/>
      </c>
      <c r="G436" s="77"/>
      <c r="H436" s="40" t="str">
        <f t="shared" si="67"/>
        <v/>
      </c>
      <c r="I436" s="40" t="str">
        <f t="shared" si="68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69"/>
        <v/>
      </c>
      <c r="P436" t="str">
        <f t="shared" si="70"/>
        <v/>
      </c>
      <c r="Q436" t="str">
        <f t="shared" si="71"/>
        <v/>
      </c>
      <c r="R436" t="str">
        <f t="shared" si="72"/>
        <v/>
      </c>
      <c r="S436" t="str">
        <f t="shared" si="73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5"/>
        <v/>
      </c>
      <c r="E437" s="45"/>
      <c r="F437" s="40" t="str">
        <f t="shared" si="66"/>
        <v/>
      </c>
      <c r="G437" s="77"/>
      <c r="H437" s="40" t="str">
        <f t="shared" si="67"/>
        <v/>
      </c>
      <c r="I437" s="40" t="str">
        <f t="shared" si="68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69"/>
        <v/>
      </c>
      <c r="P437" t="str">
        <f t="shared" si="70"/>
        <v/>
      </c>
      <c r="Q437" t="str">
        <f t="shared" si="71"/>
        <v/>
      </c>
      <c r="R437" t="str">
        <f t="shared" si="72"/>
        <v/>
      </c>
      <c r="S437" t="str">
        <f t="shared" si="73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5"/>
        <v/>
      </c>
      <c r="E438" s="45"/>
      <c r="F438" s="40" t="str">
        <f t="shared" si="66"/>
        <v/>
      </c>
      <c r="G438" s="77"/>
      <c r="H438" s="40" t="str">
        <f t="shared" si="67"/>
        <v/>
      </c>
      <c r="I438" s="40" t="str">
        <f t="shared" si="68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69"/>
        <v/>
      </c>
      <c r="P438" t="str">
        <f t="shared" si="70"/>
        <v/>
      </c>
      <c r="Q438" t="str">
        <f t="shared" si="71"/>
        <v/>
      </c>
      <c r="R438" t="str">
        <f t="shared" si="72"/>
        <v/>
      </c>
      <c r="S438" t="str">
        <f t="shared" si="73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5"/>
        <v/>
      </c>
      <c r="E439" s="45"/>
      <c r="F439" s="40" t="str">
        <f t="shared" si="66"/>
        <v/>
      </c>
      <c r="G439" s="77"/>
      <c r="H439" s="40" t="str">
        <f t="shared" si="67"/>
        <v/>
      </c>
      <c r="I439" s="40" t="str">
        <f t="shared" si="68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69"/>
        <v/>
      </c>
      <c r="P439" t="str">
        <f t="shared" si="70"/>
        <v/>
      </c>
      <c r="Q439" t="str">
        <f t="shared" si="71"/>
        <v/>
      </c>
      <c r="R439" t="str">
        <f t="shared" si="72"/>
        <v/>
      </c>
      <c r="S439" t="str">
        <f t="shared" si="73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5"/>
        <v/>
      </c>
      <c r="E440" s="45"/>
      <c r="F440" s="40" t="str">
        <f t="shared" si="66"/>
        <v/>
      </c>
      <c r="G440" s="77"/>
      <c r="H440" s="40" t="str">
        <f t="shared" si="67"/>
        <v/>
      </c>
      <c r="I440" s="40" t="str">
        <f t="shared" si="68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69"/>
        <v/>
      </c>
      <c r="P440" t="str">
        <f t="shared" si="70"/>
        <v/>
      </c>
      <c r="Q440" t="str">
        <f t="shared" si="71"/>
        <v/>
      </c>
      <c r="R440" t="str">
        <f t="shared" si="72"/>
        <v/>
      </c>
      <c r="S440" t="str">
        <f t="shared" si="73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5"/>
        <v/>
      </c>
      <c r="E441" s="45"/>
      <c r="F441" s="40" t="str">
        <f t="shared" si="66"/>
        <v/>
      </c>
      <c r="G441" s="77"/>
      <c r="H441" s="40" t="str">
        <f t="shared" si="67"/>
        <v/>
      </c>
      <c r="I441" s="40" t="str">
        <f t="shared" si="68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69"/>
        <v/>
      </c>
      <c r="P441" t="str">
        <f t="shared" si="70"/>
        <v/>
      </c>
      <c r="Q441" t="str">
        <f t="shared" si="71"/>
        <v/>
      </c>
      <c r="R441" t="str">
        <f t="shared" si="72"/>
        <v/>
      </c>
      <c r="S441" t="str">
        <f t="shared" si="73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5"/>
        <v/>
      </c>
      <c r="E442" s="45"/>
      <c r="F442" s="40" t="str">
        <f t="shared" si="66"/>
        <v/>
      </c>
      <c r="G442" s="77"/>
      <c r="H442" s="40" t="str">
        <f t="shared" si="67"/>
        <v/>
      </c>
      <c r="I442" s="40" t="str">
        <f t="shared" si="68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69"/>
        <v/>
      </c>
      <c r="P442" t="str">
        <f t="shared" si="70"/>
        <v/>
      </c>
      <c r="Q442" t="str">
        <f t="shared" si="71"/>
        <v/>
      </c>
      <c r="R442" t="str">
        <f t="shared" si="72"/>
        <v/>
      </c>
      <c r="S442" t="str">
        <f t="shared" si="73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5"/>
        <v/>
      </c>
      <c r="E443" s="45"/>
      <c r="F443" s="40" t="str">
        <f t="shared" si="66"/>
        <v/>
      </c>
      <c r="G443" s="77"/>
      <c r="H443" s="40" t="str">
        <f t="shared" si="67"/>
        <v/>
      </c>
      <c r="I443" s="40" t="str">
        <f t="shared" si="68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69"/>
        <v/>
      </c>
      <c r="P443" t="str">
        <f t="shared" si="70"/>
        <v/>
      </c>
      <c r="Q443" t="str">
        <f t="shared" si="71"/>
        <v/>
      </c>
      <c r="R443" t="str">
        <f t="shared" si="72"/>
        <v/>
      </c>
      <c r="S443" t="str">
        <f t="shared" si="73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5"/>
        <v/>
      </c>
      <c r="E444" s="45"/>
      <c r="F444" s="40" t="str">
        <f t="shared" si="66"/>
        <v/>
      </c>
      <c r="G444" s="77"/>
      <c r="H444" s="40" t="str">
        <f t="shared" si="67"/>
        <v/>
      </c>
      <c r="I444" s="40" t="str">
        <f t="shared" si="68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69"/>
        <v/>
      </c>
      <c r="P444" t="str">
        <f t="shared" si="70"/>
        <v/>
      </c>
      <c r="Q444" t="str">
        <f t="shared" si="71"/>
        <v/>
      </c>
      <c r="R444" t="str">
        <f t="shared" si="72"/>
        <v/>
      </c>
      <c r="S444" t="str">
        <f t="shared" si="73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5"/>
        <v/>
      </c>
      <c r="E445" s="45"/>
      <c r="F445" s="40" t="str">
        <f t="shared" si="66"/>
        <v/>
      </c>
      <c r="G445" s="77"/>
      <c r="H445" s="40" t="str">
        <f t="shared" si="67"/>
        <v/>
      </c>
      <c r="I445" s="40" t="str">
        <f t="shared" si="68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69"/>
        <v/>
      </c>
      <c r="P445" t="str">
        <f t="shared" si="70"/>
        <v/>
      </c>
      <c r="Q445" t="str">
        <f t="shared" si="71"/>
        <v/>
      </c>
      <c r="R445" t="str">
        <f t="shared" si="72"/>
        <v/>
      </c>
      <c r="S445" t="str">
        <f t="shared" si="73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5"/>
        <v/>
      </c>
      <c r="E446" s="45"/>
      <c r="F446" s="40" t="str">
        <f t="shared" si="66"/>
        <v/>
      </c>
      <c r="G446" s="77"/>
      <c r="H446" s="40" t="str">
        <f t="shared" si="67"/>
        <v/>
      </c>
      <c r="I446" s="40" t="str">
        <f t="shared" si="68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69"/>
        <v/>
      </c>
      <c r="P446" t="str">
        <f t="shared" si="70"/>
        <v/>
      </c>
      <c r="Q446" t="str">
        <f t="shared" si="71"/>
        <v/>
      </c>
      <c r="R446" t="str">
        <f t="shared" si="72"/>
        <v/>
      </c>
      <c r="S446" t="str">
        <f t="shared" si="73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5"/>
        <v/>
      </c>
      <c r="E447" s="45"/>
      <c r="F447" s="40" t="str">
        <f t="shared" si="66"/>
        <v/>
      </c>
      <c r="G447" s="77"/>
      <c r="H447" s="40" t="str">
        <f t="shared" si="67"/>
        <v/>
      </c>
      <c r="I447" s="40" t="str">
        <f t="shared" si="68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69"/>
        <v/>
      </c>
      <c r="P447" t="str">
        <f t="shared" si="70"/>
        <v/>
      </c>
      <c r="Q447" t="str">
        <f t="shared" si="71"/>
        <v/>
      </c>
      <c r="R447" t="str">
        <f t="shared" si="72"/>
        <v/>
      </c>
      <c r="S447" t="str">
        <f t="shared" si="73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5"/>
        <v/>
      </c>
      <c r="E448" s="45"/>
      <c r="F448" s="40" t="str">
        <f t="shared" si="66"/>
        <v/>
      </c>
      <c r="G448" s="77"/>
      <c r="H448" s="40" t="str">
        <f t="shared" si="67"/>
        <v/>
      </c>
      <c r="I448" s="40" t="str">
        <f t="shared" si="68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69"/>
        <v/>
      </c>
      <c r="P448" t="str">
        <f t="shared" si="70"/>
        <v/>
      </c>
      <c r="Q448" t="str">
        <f t="shared" si="71"/>
        <v/>
      </c>
      <c r="R448" t="str">
        <f t="shared" si="72"/>
        <v/>
      </c>
      <c r="S448" t="str">
        <f t="shared" si="73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5"/>
        <v/>
      </c>
      <c r="E449" s="45"/>
      <c r="F449" s="40" t="str">
        <f t="shared" si="66"/>
        <v/>
      </c>
      <c r="G449" s="77"/>
      <c r="H449" s="40" t="str">
        <f t="shared" si="67"/>
        <v/>
      </c>
      <c r="I449" s="40" t="str">
        <f t="shared" si="68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69"/>
        <v/>
      </c>
      <c r="P449" t="str">
        <f t="shared" si="70"/>
        <v/>
      </c>
      <c r="Q449" t="str">
        <f t="shared" si="71"/>
        <v/>
      </c>
      <c r="R449" t="str">
        <f t="shared" si="72"/>
        <v/>
      </c>
      <c r="S449" t="str">
        <f t="shared" si="73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5"/>
        <v/>
      </c>
      <c r="E450" s="45"/>
      <c r="F450" s="40" t="str">
        <f t="shared" si="66"/>
        <v/>
      </c>
      <c r="G450" s="77"/>
      <c r="H450" s="40" t="str">
        <f t="shared" si="67"/>
        <v/>
      </c>
      <c r="I450" s="40" t="str">
        <f t="shared" si="68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69"/>
        <v/>
      </c>
      <c r="P450" t="str">
        <f t="shared" si="70"/>
        <v/>
      </c>
      <c r="Q450" t="str">
        <f t="shared" si="71"/>
        <v/>
      </c>
      <c r="R450" t="str">
        <f t="shared" si="72"/>
        <v/>
      </c>
      <c r="S450" t="str">
        <f t="shared" si="73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4">IFERROR(VLOOKUP(C451,$T$6:$U$24,2,FALSE),"")</f>
        <v/>
      </c>
      <c r="E451" s="45"/>
      <c r="F451" s="40" t="str">
        <f t="shared" si="66"/>
        <v/>
      </c>
      <c r="G451" s="77"/>
      <c r="H451" s="40" t="str">
        <f t="shared" si="67"/>
        <v/>
      </c>
      <c r="I451" s="40" t="str">
        <f t="shared" si="68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69"/>
        <v/>
      </c>
      <c r="P451" t="str">
        <f t="shared" si="70"/>
        <v/>
      </c>
      <c r="Q451" t="str">
        <f t="shared" si="71"/>
        <v/>
      </c>
      <c r="R451" t="str">
        <f t="shared" si="72"/>
        <v/>
      </c>
      <c r="S451" t="str">
        <f t="shared" si="73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4"/>
        <v/>
      </c>
      <c r="E452" s="45"/>
      <c r="F452" s="40" t="str">
        <f t="shared" ref="F452:F501" si="75">IFERROR(VLOOKUP(E452,$W$5:$Y$129,2,FALSE),"")</f>
        <v/>
      </c>
      <c r="G452" s="77"/>
      <c r="H452" s="40" t="str">
        <f t="shared" ref="H452:H501" si="76">IFERROR(VLOOKUP(G452,$AC$6:$AD$344,2,FALSE),"")</f>
        <v/>
      </c>
      <c r="I452" s="40" t="str">
        <f t="shared" ref="I452:I501" si="77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78">LEFT(E452,3)</f>
        <v/>
      </c>
      <c r="P452" t="str">
        <f t="shared" ref="P452:P501" si="79">LEFT(E452,2)</f>
        <v/>
      </c>
      <c r="Q452" t="str">
        <f t="shared" ref="Q452:Q501" si="80">LEFT(C452,3)</f>
        <v/>
      </c>
      <c r="R452" t="str">
        <f t="shared" ref="R452:R501" si="81">MID(I452,2,2)</f>
        <v/>
      </c>
      <c r="S452" t="str">
        <f t="shared" ref="S452:S501" si="82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4"/>
        <v/>
      </c>
      <c r="E453" s="45"/>
      <c r="F453" s="40" t="str">
        <f t="shared" si="75"/>
        <v/>
      </c>
      <c r="G453" s="77"/>
      <c r="H453" s="40" t="str">
        <f t="shared" si="76"/>
        <v/>
      </c>
      <c r="I453" s="40" t="str">
        <f t="shared" si="77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78"/>
        <v/>
      </c>
      <c r="P453" t="str">
        <f t="shared" si="79"/>
        <v/>
      </c>
      <c r="Q453" t="str">
        <f t="shared" si="80"/>
        <v/>
      </c>
      <c r="R453" t="str">
        <f t="shared" si="81"/>
        <v/>
      </c>
      <c r="S453" t="str">
        <f t="shared" si="82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4"/>
        <v/>
      </c>
      <c r="E454" s="45"/>
      <c r="F454" s="40" t="str">
        <f t="shared" si="75"/>
        <v/>
      </c>
      <c r="G454" s="77"/>
      <c r="H454" s="40" t="str">
        <f t="shared" si="76"/>
        <v/>
      </c>
      <c r="I454" s="40" t="str">
        <f t="shared" si="77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78"/>
        <v/>
      </c>
      <c r="P454" t="str">
        <f t="shared" si="79"/>
        <v/>
      </c>
      <c r="Q454" t="str">
        <f t="shared" si="80"/>
        <v/>
      </c>
      <c r="R454" t="str">
        <f t="shared" si="81"/>
        <v/>
      </c>
      <c r="S454" t="str">
        <f t="shared" si="82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4"/>
        <v/>
      </c>
      <c r="E455" s="45"/>
      <c r="F455" s="40" t="str">
        <f t="shared" si="75"/>
        <v/>
      </c>
      <c r="G455" s="77"/>
      <c r="H455" s="40" t="str">
        <f t="shared" si="76"/>
        <v/>
      </c>
      <c r="I455" s="40" t="str">
        <f t="shared" si="77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78"/>
        <v/>
      </c>
      <c r="P455" t="str">
        <f t="shared" si="79"/>
        <v/>
      </c>
      <c r="Q455" t="str">
        <f t="shared" si="80"/>
        <v/>
      </c>
      <c r="R455" t="str">
        <f t="shared" si="81"/>
        <v/>
      </c>
      <c r="S455" t="str">
        <f t="shared" si="82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4"/>
        <v/>
      </c>
      <c r="E456" s="45"/>
      <c r="F456" s="40" t="str">
        <f t="shared" si="75"/>
        <v/>
      </c>
      <c r="G456" s="77"/>
      <c r="H456" s="40" t="str">
        <f t="shared" si="76"/>
        <v/>
      </c>
      <c r="I456" s="40" t="str">
        <f t="shared" si="77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78"/>
        <v/>
      </c>
      <c r="P456" t="str">
        <f t="shared" si="79"/>
        <v/>
      </c>
      <c r="Q456" t="str">
        <f t="shared" si="80"/>
        <v/>
      </c>
      <c r="R456" t="str">
        <f t="shared" si="81"/>
        <v/>
      </c>
      <c r="S456" t="str">
        <f t="shared" si="82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4"/>
        <v/>
      </c>
      <c r="E457" s="45"/>
      <c r="F457" s="40" t="str">
        <f t="shared" si="75"/>
        <v/>
      </c>
      <c r="G457" s="77"/>
      <c r="H457" s="40" t="str">
        <f t="shared" si="76"/>
        <v/>
      </c>
      <c r="I457" s="40" t="str">
        <f t="shared" si="77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78"/>
        <v/>
      </c>
      <c r="P457" t="str">
        <f t="shared" si="79"/>
        <v/>
      </c>
      <c r="Q457" t="str">
        <f t="shared" si="80"/>
        <v/>
      </c>
      <c r="R457" t="str">
        <f t="shared" si="81"/>
        <v/>
      </c>
      <c r="S457" t="str">
        <f t="shared" si="82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4"/>
        <v/>
      </c>
      <c r="E458" s="45"/>
      <c r="F458" s="40" t="str">
        <f t="shared" si="75"/>
        <v/>
      </c>
      <c r="G458" s="77"/>
      <c r="H458" s="40" t="str">
        <f t="shared" si="76"/>
        <v/>
      </c>
      <c r="I458" s="40" t="str">
        <f t="shared" si="77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78"/>
        <v/>
      </c>
      <c r="P458" t="str">
        <f t="shared" si="79"/>
        <v/>
      </c>
      <c r="Q458" t="str">
        <f t="shared" si="80"/>
        <v/>
      </c>
      <c r="R458" t="str">
        <f t="shared" si="81"/>
        <v/>
      </c>
      <c r="S458" t="str">
        <f t="shared" si="82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4"/>
        <v/>
      </c>
      <c r="E459" s="45"/>
      <c r="F459" s="40" t="str">
        <f t="shared" si="75"/>
        <v/>
      </c>
      <c r="G459" s="77"/>
      <c r="H459" s="40" t="str">
        <f t="shared" si="76"/>
        <v/>
      </c>
      <c r="I459" s="40" t="str">
        <f t="shared" si="77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78"/>
        <v/>
      </c>
      <c r="P459" t="str">
        <f t="shared" si="79"/>
        <v/>
      </c>
      <c r="Q459" t="str">
        <f t="shared" si="80"/>
        <v/>
      </c>
      <c r="R459" t="str">
        <f t="shared" si="81"/>
        <v/>
      </c>
      <c r="S459" t="str">
        <f t="shared" si="82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4"/>
        <v/>
      </c>
      <c r="E460" s="45"/>
      <c r="F460" s="40" t="str">
        <f t="shared" si="75"/>
        <v/>
      </c>
      <c r="G460" s="77"/>
      <c r="H460" s="40" t="str">
        <f t="shared" si="76"/>
        <v/>
      </c>
      <c r="I460" s="40" t="str">
        <f t="shared" si="77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78"/>
        <v/>
      </c>
      <c r="P460" t="str">
        <f t="shared" si="79"/>
        <v/>
      </c>
      <c r="Q460" t="str">
        <f t="shared" si="80"/>
        <v/>
      </c>
      <c r="R460" t="str">
        <f t="shared" si="81"/>
        <v/>
      </c>
      <c r="S460" t="str">
        <f t="shared" si="82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4"/>
        <v/>
      </c>
      <c r="E461" s="45"/>
      <c r="F461" s="40" t="str">
        <f t="shared" si="75"/>
        <v/>
      </c>
      <c r="G461" s="77"/>
      <c r="H461" s="40" t="str">
        <f t="shared" si="76"/>
        <v/>
      </c>
      <c r="I461" s="40" t="str">
        <f t="shared" si="77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78"/>
        <v/>
      </c>
      <c r="P461" t="str">
        <f t="shared" si="79"/>
        <v/>
      </c>
      <c r="Q461" t="str">
        <f t="shared" si="80"/>
        <v/>
      </c>
      <c r="R461" t="str">
        <f t="shared" si="81"/>
        <v/>
      </c>
      <c r="S461" t="str">
        <f t="shared" si="82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4"/>
        <v/>
      </c>
      <c r="E462" s="45"/>
      <c r="F462" s="40" t="str">
        <f t="shared" si="75"/>
        <v/>
      </c>
      <c r="G462" s="77"/>
      <c r="H462" s="40" t="str">
        <f t="shared" si="76"/>
        <v/>
      </c>
      <c r="I462" s="40" t="str">
        <f t="shared" si="77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78"/>
        <v/>
      </c>
      <c r="P462" t="str">
        <f t="shared" si="79"/>
        <v/>
      </c>
      <c r="Q462" t="str">
        <f t="shared" si="80"/>
        <v/>
      </c>
      <c r="R462" t="str">
        <f t="shared" si="81"/>
        <v/>
      </c>
      <c r="S462" t="str">
        <f t="shared" si="82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4"/>
        <v/>
      </c>
      <c r="E463" s="45"/>
      <c r="F463" s="40" t="str">
        <f t="shared" si="75"/>
        <v/>
      </c>
      <c r="G463" s="77"/>
      <c r="H463" s="40" t="str">
        <f t="shared" si="76"/>
        <v/>
      </c>
      <c r="I463" s="40" t="str">
        <f t="shared" si="77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78"/>
        <v/>
      </c>
      <c r="P463" t="str">
        <f t="shared" si="79"/>
        <v/>
      </c>
      <c r="Q463" t="str">
        <f t="shared" si="80"/>
        <v/>
      </c>
      <c r="R463" t="str">
        <f t="shared" si="81"/>
        <v/>
      </c>
      <c r="S463" t="str">
        <f t="shared" si="82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4"/>
        <v/>
      </c>
      <c r="E464" s="45"/>
      <c r="F464" s="40" t="str">
        <f t="shared" si="75"/>
        <v/>
      </c>
      <c r="G464" s="77"/>
      <c r="H464" s="40" t="str">
        <f t="shared" si="76"/>
        <v/>
      </c>
      <c r="I464" s="40" t="str">
        <f t="shared" si="77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78"/>
        <v/>
      </c>
      <c r="P464" t="str">
        <f t="shared" si="79"/>
        <v/>
      </c>
      <c r="Q464" t="str">
        <f t="shared" si="80"/>
        <v/>
      </c>
      <c r="R464" t="str">
        <f t="shared" si="81"/>
        <v/>
      </c>
      <c r="S464" t="str">
        <f t="shared" si="82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4"/>
        <v/>
      </c>
      <c r="E465" s="45"/>
      <c r="F465" s="40" t="str">
        <f t="shared" si="75"/>
        <v/>
      </c>
      <c r="G465" s="77"/>
      <c r="H465" s="40" t="str">
        <f t="shared" si="76"/>
        <v/>
      </c>
      <c r="I465" s="40" t="str">
        <f t="shared" si="77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78"/>
        <v/>
      </c>
      <c r="P465" t="str">
        <f t="shared" si="79"/>
        <v/>
      </c>
      <c r="Q465" t="str">
        <f t="shared" si="80"/>
        <v/>
      </c>
      <c r="R465" t="str">
        <f t="shared" si="81"/>
        <v/>
      </c>
      <c r="S465" t="str">
        <f t="shared" si="82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4"/>
        <v/>
      </c>
      <c r="E466" s="45"/>
      <c r="F466" s="40" t="str">
        <f t="shared" si="75"/>
        <v/>
      </c>
      <c r="G466" s="77"/>
      <c r="H466" s="40" t="str">
        <f t="shared" si="76"/>
        <v/>
      </c>
      <c r="I466" s="40" t="str">
        <f t="shared" si="77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78"/>
        <v/>
      </c>
      <c r="P466" t="str">
        <f t="shared" si="79"/>
        <v/>
      </c>
      <c r="Q466" t="str">
        <f t="shared" si="80"/>
        <v/>
      </c>
      <c r="R466" t="str">
        <f t="shared" si="81"/>
        <v/>
      </c>
      <c r="S466" t="str">
        <f t="shared" si="82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4"/>
        <v/>
      </c>
      <c r="E467" s="45"/>
      <c r="F467" s="40" t="str">
        <f t="shared" si="75"/>
        <v/>
      </c>
      <c r="G467" s="77"/>
      <c r="H467" s="40" t="str">
        <f t="shared" si="76"/>
        <v/>
      </c>
      <c r="I467" s="40" t="str">
        <f t="shared" si="77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78"/>
        <v/>
      </c>
      <c r="P467" t="str">
        <f t="shared" si="79"/>
        <v/>
      </c>
      <c r="Q467" t="str">
        <f t="shared" si="80"/>
        <v/>
      </c>
      <c r="R467" t="str">
        <f t="shared" si="81"/>
        <v/>
      </c>
      <c r="S467" t="str">
        <f t="shared" si="82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4"/>
        <v/>
      </c>
      <c r="E468" s="45"/>
      <c r="F468" s="40" t="str">
        <f t="shared" si="75"/>
        <v/>
      </c>
      <c r="G468" s="77"/>
      <c r="H468" s="40" t="str">
        <f t="shared" si="76"/>
        <v/>
      </c>
      <c r="I468" s="40" t="str">
        <f t="shared" si="77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78"/>
        <v/>
      </c>
      <c r="P468" t="str">
        <f t="shared" si="79"/>
        <v/>
      </c>
      <c r="Q468" t="str">
        <f t="shared" si="80"/>
        <v/>
      </c>
      <c r="R468" t="str">
        <f t="shared" si="81"/>
        <v/>
      </c>
      <c r="S468" t="str">
        <f t="shared" si="82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4"/>
        <v/>
      </c>
      <c r="E469" s="45"/>
      <c r="F469" s="40" t="str">
        <f t="shared" si="75"/>
        <v/>
      </c>
      <c r="G469" s="77"/>
      <c r="H469" s="40" t="str">
        <f t="shared" si="76"/>
        <v/>
      </c>
      <c r="I469" s="40" t="str">
        <f t="shared" si="77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78"/>
        <v/>
      </c>
      <c r="P469" t="str">
        <f t="shared" si="79"/>
        <v/>
      </c>
      <c r="Q469" t="str">
        <f t="shared" si="80"/>
        <v/>
      </c>
      <c r="R469" t="str">
        <f t="shared" si="81"/>
        <v/>
      </c>
      <c r="S469" t="str">
        <f t="shared" si="82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4"/>
        <v/>
      </c>
      <c r="E470" s="45"/>
      <c r="F470" s="40" t="str">
        <f t="shared" si="75"/>
        <v/>
      </c>
      <c r="G470" s="77"/>
      <c r="H470" s="40" t="str">
        <f t="shared" si="76"/>
        <v/>
      </c>
      <c r="I470" s="40" t="str">
        <f t="shared" si="77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78"/>
        <v/>
      </c>
      <c r="P470" t="str">
        <f t="shared" si="79"/>
        <v/>
      </c>
      <c r="Q470" t="str">
        <f t="shared" si="80"/>
        <v/>
      </c>
      <c r="R470" t="str">
        <f t="shared" si="81"/>
        <v/>
      </c>
      <c r="S470" t="str">
        <f t="shared" si="82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4"/>
        <v/>
      </c>
      <c r="E471" s="45"/>
      <c r="F471" s="40" t="str">
        <f t="shared" si="75"/>
        <v/>
      </c>
      <c r="G471" s="77"/>
      <c r="H471" s="40" t="str">
        <f t="shared" si="76"/>
        <v/>
      </c>
      <c r="I471" s="40" t="str">
        <f t="shared" si="77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78"/>
        <v/>
      </c>
      <c r="P471" t="str">
        <f t="shared" si="79"/>
        <v/>
      </c>
      <c r="Q471" t="str">
        <f t="shared" si="80"/>
        <v/>
      </c>
      <c r="R471" t="str">
        <f t="shared" si="81"/>
        <v/>
      </c>
      <c r="S471" t="str">
        <f t="shared" si="82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4"/>
        <v/>
      </c>
      <c r="E472" s="45"/>
      <c r="F472" s="40" t="str">
        <f t="shared" si="75"/>
        <v/>
      </c>
      <c r="G472" s="77"/>
      <c r="H472" s="40" t="str">
        <f t="shared" si="76"/>
        <v/>
      </c>
      <c r="I472" s="40" t="str">
        <f t="shared" si="77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78"/>
        <v/>
      </c>
      <c r="P472" t="str">
        <f t="shared" si="79"/>
        <v/>
      </c>
      <c r="Q472" t="str">
        <f t="shared" si="80"/>
        <v/>
      </c>
      <c r="R472" t="str">
        <f t="shared" si="81"/>
        <v/>
      </c>
      <c r="S472" t="str">
        <f t="shared" si="82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4"/>
        <v/>
      </c>
      <c r="E473" s="45"/>
      <c r="F473" s="40" t="str">
        <f t="shared" si="75"/>
        <v/>
      </c>
      <c r="G473" s="77"/>
      <c r="H473" s="40" t="str">
        <f t="shared" si="76"/>
        <v/>
      </c>
      <c r="I473" s="40" t="str">
        <f t="shared" si="77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78"/>
        <v/>
      </c>
      <c r="P473" t="str">
        <f t="shared" si="79"/>
        <v/>
      </c>
      <c r="Q473" t="str">
        <f t="shared" si="80"/>
        <v/>
      </c>
      <c r="R473" t="str">
        <f t="shared" si="81"/>
        <v/>
      </c>
      <c r="S473" t="str">
        <f t="shared" si="82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4"/>
        <v/>
      </c>
      <c r="E474" s="45"/>
      <c r="F474" s="40" t="str">
        <f t="shared" si="75"/>
        <v/>
      </c>
      <c r="G474" s="77"/>
      <c r="H474" s="40" t="str">
        <f t="shared" si="76"/>
        <v/>
      </c>
      <c r="I474" s="40" t="str">
        <f t="shared" si="77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78"/>
        <v/>
      </c>
      <c r="P474" t="str">
        <f t="shared" si="79"/>
        <v/>
      </c>
      <c r="Q474" t="str">
        <f t="shared" si="80"/>
        <v/>
      </c>
      <c r="R474" t="str">
        <f t="shared" si="81"/>
        <v/>
      </c>
      <c r="S474" t="str">
        <f t="shared" si="82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4"/>
        <v/>
      </c>
      <c r="E475" s="45"/>
      <c r="F475" s="40" t="str">
        <f t="shared" si="75"/>
        <v/>
      </c>
      <c r="G475" s="77"/>
      <c r="H475" s="40" t="str">
        <f t="shared" si="76"/>
        <v/>
      </c>
      <c r="I475" s="40" t="str">
        <f t="shared" si="77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78"/>
        <v/>
      </c>
      <c r="P475" t="str">
        <f t="shared" si="79"/>
        <v/>
      </c>
      <c r="Q475" t="str">
        <f t="shared" si="80"/>
        <v/>
      </c>
      <c r="R475" t="str">
        <f t="shared" si="81"/>
        <v/>
      </c>
      <c r="S475" t="str">
        <f t="shared" si="82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4"/>
        <v/>
      </c>
      <c r="E476" s="45"/>
      <c r="F476" s="40" t="str">
        <f t="shared" si="75"/>
        <v/>
      </c>
      <c r="G476" s="77"/>
      <c r="H476" s="40" t="str">
        <f t="shared" si="76"/>
        <v/>
      </c>
      <c r="I476" s="40" t="str">
        <f t="shared" si="77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78"/>
        <v/>
      </c>
      <c r="P476" t="str">
        <f t="shared" si="79"/>
        <v/>
      </c>
      <c r="Q476" t="str">
        <f t="shared" si="80"/>
        <v/>
      </c>
      <c r="R476" t="str">
        <f t="shared" si="81"/>
        <v/>
      </c>
      <c r="S476" t="str">
        <f t="shared" si="82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4"/>
        <v/>
      </c>
      <c r="E477" s="45"/>
      <c r="F477" s="40" t="str">
        <f t="shared" si="75"/>
        <v/>
      </c>
      <c r="G477" s="77"/>
      <c r="H477" s="40" t="str">
        <f t="shared" si="76"/>
        <v/>
      </c>
      <c r="I477" s="40" t="str">
        <f t="shared" si="77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78"/>
        <v/>
      </c>
      <c r="P477" t="str">
        <f t="shared" si="79"/>
        <v/>
      </c>
      <c r="Q477" t="str">
        <f t="shared" si="80"/>
        <v/>
      </c>
      <c r="R477" t="str">
        <f t="shared" si="81"/>
        <v/>
      </c>
      <c r="S477" t="str">
        <f t="shared" si="82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4"/>
        <v/>
      </c>
      <c r="E478" s="45"/>
      <c r="F478" s="40" t="str">
        <f t="shared" si="75"/>
        <v/>
      </c>
      <c r="G478" s="77"/>
      <c r="H478" s="40" t="str">
        <f t="shared" si="76"/>
        <v/>
      </c>
      <c r="I478" s="40" t="str">
        <f t="shared" si="77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78"/>
        <v/>
      </c>
      <c r="P478" t="str">
        <f t="shared" si="79"/>
        <v/>
      </c>
      <c r="Q478" t="str">
        <f t="shared" si="80"/>
        <v/>
      </c>
      <c r="R478" t="str">
        <f t="shared" si="81"/>
        <v/>
      </c>
      <c r="S478" t="str">
        <f t="shared" si="82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4"/>
        <v/>
      </c>
      <c r="E479" s="45"/>
      <c r="F479" s="40" t="str">
        <f t="shared" si="75"/>
        <v/>
      </c>
      <c r="G479" s="77"/>
      <c r="H479" s="40" t="str">
        <f t="shared" si="76"/>
        <v/>
      </c>
      <c r="I479" s="40" t="str">
        <f t="shared" si="77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78"/>
        <v/>
      </c>
      <c r="P479" t="str">
        <f t="shared" si="79"/>
        <v/>
      </c>
      <c r="Q479" t="str">
        <f t="shared" si="80"/>
        <v/>
      </c>
      <c r="R479" t="str">
        <f t="shared" si="81"/>
        <v/>
      </c>
      <c r="S479" t="str">
        <f t="shared" si="82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4"/>
        <v/>
      </c>
      <c r="E480" s="45"/>
      <c r="F480" s="40" t="str">
        <f t="shared" si="75"/>
        <v/>
      </c>
      <c r="G480" s="77"/>
      <c r="H480" s="40" t="str">
        <f t="shared" si="76"/>
        <v/>
      </c>
      <c r="I480" s="40" t="str">
        <f t="shared" si="77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78"/>
        <v/>
      </c>
      <c r="P480" t="str">
        <f t="shared" si="79"/>
        <v/>
      </c>
      <c r="Q480" t="str">
        <f t="shared" si="80"/>
        <v/>
      </c>
      <c r="R480" t="str">
        <f t="shared" si="81"/>
        <v/>
      </c>
      <c r="S480" t="str">
        <f t="shared" si="82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4"/>
        <v/>
      </c>
      <c r="E481" s="45"/>
      <c r="F481" s="40" t="str">
        <f t="shared" si="75"/>
        <v/>
      </c>
      <c r="G481" s="77"/>
      <c r="H481" s="40" t="str">
        <f t="shared" si="76"/>
        <v/>
      </c>
      <c r="I481" s="40" t="str">
        <f t="shared" si="77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78"/>
        <v/>
      </c>
      <c r="P481" t="str">
        <f t="shared" si="79"/>
        <v/>
      </c>
      <c r="Q481" t="str">
        <f t="shared" si="80"/>
        <v/>
      </c>
      <c r="R481" t="str">
        <f t="shared" si="81"/>
        <v/>
      </c>
      <c r="S481" t="str">
        <f t="shared" si="82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4"/>
        <v/>
      </c>
      <c r="E482" s="45"/>
      <c r="F482" s="40" t="str">
        <f t="shared" si="75"/>
        <v/>
      </c>
      <c r="G482" s="77"/>
      <c r="H482" s="40" t="str">
        <f t="shared" si="76"/>
        <v/>
      </c>
      <c r="I482" s="40" t="str">
        <f t="shared" si="77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78"/>
        <v/>
      </c>
      <c r="P482" t="str">
        <f t="shared" si="79"/>
        <v/>
      </c>
      <c r="Q482" t="str">
        <f t="shared" si="80"/>
        <v/>
      </c>
      <c r="R482" t="str">
        <f t="shared" si="81"/>
        <v/>
      </c>
      <c r="S482" t="str">
        <f t="shared" si="82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4"/>
        <v/>
      </c>
      <c r="E483" s="45"/>
      <c r="F483" s="40" t="str">
        <f t="shared" si="75"/>
        <v/>
      </c>
      <c r="G483" s="77"/>
      <c r="H483" s="40" t="str">
        <f t="shared" si="76"/>
        <v/>
      </c>
      <c r="I483" s="40" t="str">
        <f t="shared" si="77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78"/>
        <v/>
      </c>
      <c r="P483" t="str">
        <f t="shared" si="79"/>
        <v/>
      </c>
      <c r="Q483" t="str">
        <f t="shared" si="80"/>
        <v/>
      </c>
      <c r="R483" t="str">
        <f t="shared" si="81"/>
        <v/>
      </c>
      <c r="S483" t="str">
        <f t="shared" si="82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4"/>
        <v/>
      </c>
      <c r="E484" s="45"/>
      <c r="F484" s="40" t="str">
        <f t="shared" si="75"/>
        <v/>
      </c>
      <c r="G484" s="77"/>
      <c r="H484" s="40" t="str">
        <f t="shared" si="76"/>
        <v/>
      </c>
      <c r="I484" s="40" t="str">
        <f t="shared" si="77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78"/>
        <v/>
      </c>
      <c r="P484" t="str">
        <f t="shared" si="79"/>
        <v/>
      </c>
      <c r="Q484" t="str">
        <f t="shared" si="80"/>
        <v/>
      </c>
      <c r="R484" t="str">
        <f t="shared" si="81"/>
        <v/>
      </c>
      <c r="S484" t="str">
        <f t="shared" si="82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4"/>
        <v/>
      </c>
      <c r="E485" s="45"/>
      <c r="F485" s="40" t="str">
        <f t="shared" si="75"/>
        <v/>
      </c>
      <c r="G485" s="77"/>
      <c r="H485" s="40" t="str">
        <f t="shared" si="76"/>
        <v/>
      </c>
      <c r="I485" s="40" t="str">
        <f t="shared" si="77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78"/>
        <v/>
      </c>
      <c r="P485" t="str">
        <f t="shared" si="79"/>
        <v/>
      </c>
      <c r="Q485" t="str">
        <f t="shared" si="80"/>
        <v/>
      </c>
      <c r="R485" t="str">
        <f t="shared" si="81"/>
        <v/>
      </c>
      <c r="S485" t="str">
        <f t="shared" si="82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4"/>
        <v/>
      </c>
      <c r="E486" s="45"/>
      <c r="F486" s="40" t="str">
        <f t="shared" si="75"/>
        <v/>
      </c>
      <c r="G486" s="77"/>
      <c r="H486" s="40" t="str">
        <f t="shared" si="76"/>
        <v/>
      </c>
      <c r="I486" s="40" t="str">
        <f t="shared" si="77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78"/>
        <v/>
      </c>
      <c r="P486" t="str">
        <f t="shared" si="79"/>
        <v/>
      </c>
      <c r="Q486" t="str">
        <f t="shared" si="80"/>
        <v/>
      </c>
      <c r="R486" t="str">
        <f t="shared" si="81"/>
        <v/>
      </c>
      <c r="S486" t="str">
        <f t="shared" si="82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4"/>
        <v/>
      </c>
      <c r="E487" s="45"/>
      <c r="F487" s="40" t="str">
        <f t="shared" si="75"/>
        <v/>
      </c>
      <c r="G487" s="77"/>
      <c r="H487" s="40" t="str">
        <f t="shared" si="76"/>
        <v/>
      </c>
      <c r="I487" s="40" t="str">
        <f t="shared" si="77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78"/>
        <v/>
      </c>
      <c r="P487" t="str">
        <f t="shared" si="79"/>
        <v/>
      </c>
      <c r="Q487" t="str">
        <f t="shared" si="80"/>
        <v/>
      </c>
      <c r="R487" t="str">
        <f t="shared" si="81"/>
        <v/>
      </c>
      <c r="S487" t="str">
        <f t="shared" si="82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4"/>
        <v/>
      </c>
      <c r="E488" s="45"/>
      <c r="F488" s="40" t="str">
        <f t="shared" si="75"/>
        <v/>
      </c>
      <c r="G488" s="77"/>
      <c r="H488" s="40" t="str">
        <f t="shared" si="76"/>
        <v/>
      </c>
      <c r="I488" s="40" t="str">
        <f t="shared" si="77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78"/>
        <v/>
      </c>
      <c r="P488" t="str">
        <f t="shared" si="79"/>
        <v/>
      </c>
      <c r="Q488" t="str">
        <f t="shared" si="80"/>
        <v/>
      </c>
      <c r="R488" t="str">
        <f t="shared" si="81"/>
        <v/>
      </c>
      <c r="S488" t="str">
        <f t="shared" si="82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4"/>
        <v/>
      </c>
      <c r="E489" s="45"/>
      <c r="F489" s="40" t="str">
        <f t="shared" si="75"/>
        <v/>
      </c>
      <c r="G489" s="77"/>
      <c r="H489" s="40" t="str">
        <f t="shared" si="76"/>
        <v/>
      </c>
      <c r="I489" s="40" t="str">
        <f t="shared" si="77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78"/>
        <v/>
      </c>
      <c r="P489" t="str">
        <f t="shared" si="79"/>
        <v/>
      </c>
      <c r="Q489" t="str">
        <f t="shared" si="80"/>
        <v/>
      </c>
      <c r="R489" t="str">
        <f t="shared" si="81"/>
        <v/>
      </c>
      <c r="S489" t="str">
        <f t="shared" si="82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4"/>
        <v/>
      </c>
      <c r="E490" s="45"/>
      <c r="F490" s="40" t="str">
        <f t="shared" si="75"/>
        <v/>
      </c>
      <c r="G490" s="77"/>
      <c r="H490" s="40" t="str">
        <f t="shared" si="76"/>
        <v/>
      </c>
      <c r="I490" s="40" t="str">
        <f t="shared" si="77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78"/>
        <v/>
      </c>
      <c r="P490" t="str">
        <f t="shared" si="79"/>
        <v/>
      </c>
      <c r="Q490" t="str">
        <f t="shared" si="80"/>
        <v/>
      </c>
      <c r="R490" t="str">
        <f t="shared" si="81"/>
        <v/>
      </c>
      <c r="S490" t="str">
        <f t="shared" si="82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4"/>
        <v/>
      </c>
      <c r="E491" s="45"/>
      <c r="F491" s="40" t="str">
        <f t="shared" si="75"/>
        <v/>
      </c>
      <c r="G491" s="77"/>
      <c r="H491" s="40" t="str">
        <f t="shared" si="76"/>
        <v/>
      </c>
      <c r="I491" s="40" t="str">
        <f t="shared" si="77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78"/>
        <v/>
      </c>
      <c r="P491" t="str">
        <f t="shared" si="79"/>
        <v/>
      </c>
      <c r="Q491" t="str">
        <f t="shared" si="80"/>
        <v/>
      </c>
      <c r="R491" t="str">
        <f t="shared" si="81"/>
        <v/>
      </c>
      <c r="S491" t="str">
        <f t="shared" si="82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4"/>
        <v/>
      </c>
      <c r="E492" s="45"/>
      <c r="F492" s="40" t="str">
        <f t="shared" si="75"/>
        <v/>
      </c>
      <c r="G492" s="77"/>
      <c r="H492" s="40" t="str">
        <f t="shared" si="76"/>
        <v/>
      </c>
      <c r="I492" s="40" t="str">
        <f t="shared" si="77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78"/>
        <v/>
      </c>
      <c r="P492" t="str">
        <f t="shared" si="79"/>
        <v/>
      </c>
      <c r="Q492" t="str">
        <f t="shared" si="80"/>
        <v/>
      </c>
      <c r="R492" t="str">
        <f t="shared" si="81"/>
        <v/>
      </c>
      <c r="S492" t="str">
        <f t="shared" si="82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4"/>
        <v/>
      </c>
      <c r="E493" s="45"/>
      <c r="F493" s="40" t="str">
        <f t="shared" si="75"/>
        <v/>
      </c>
      <c r="G493" s="77"/>
      <c r="H493" s="40" t="str">
        <f t="shared" si="76"/>
        <v/>
      </c>
      <c r="I493" s="40" t="str">
        <f t="shared" si="77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78"/>
        <v/>
      </c>
      <c r="P493" t="str">
        <f t="shared" si="79"/>
        <v/>
      </c>
      <c r="Q493" t="str">
        <f t="shared" si="80"/>
        <v/>
      </c>
      <c r="R493" t="str">
        <f t="shared" si="81"/>
        <v/>
      </c>
      <c r="S493" t="str">
        <f t="shared" si="82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4"/>
        <v/>
      </c>
      <c r="E494" s="45"/>
      <c r="F494" s="40" t="str">
        <f t="shared" si="75"/>
        <v/>
      </c>
      <c r="G494" s="77"/>
      <c r="H494" s="40" t="str">
        <f t="shared" si="76"/>
        <v/>
      </c>
      <c r="I494" s="40" t="str">
        <f t="shared" si="77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78"/>
        <v/>
      </c>
      <c r="P494" t="str">
        <f t="shared" si="79"/>
        <v/>
      </c>
      <c r="Q494" t="str">
        <f t="shared" si="80"/>
        <v/>
      </c>
      <c r="R494" t="str">
        <f t="shared" si="81"/>
        <v/>
      </c>
      <c r="S494" t="str">
        <f t="shared" si="82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4"/>
        <v/>
      </c>
      <c r="E495" s="45"/>
      <c r="F495" s="40" t="str">
        <f t="shared" si="75"/>
        <v/>
      </c>
      <c r="G495" s="77"/>
      <c r="H495" s="40" t="str">
        <f t="shared" si="76"/>
        <v/>
      </c>
      <c r="I495" s="40" t="str">
        <f t="shared" si="77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78"/>
        <v/>
      </c>
      <c r="P495" t="str">
        <f t="shared" si="79"/>
        <v/>
      </c>
      <c r="Q495" t="str">
        <f t="shared" si="80"/>
        <v/>
      </c>
      <c r="R495" t="str">
        <f t="shared" si="81"/>
        <v/>
      </c>
      <c r="S495" t="str">
        <f t="shared" si="82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4"/>
        <v/>
      </c>
      <c r="E496" s="45"/>
      <c r="F496" s="40" t="str">
        <f t="shared" si="75"/>
        <v/>
      </c>
      <c r="G496" s="77"/>
      <c r="H496" s="40" t="str">
        <f t="shared" si="76"/>
        <v/>
      </c>
      <c r="I496" s="40" t="str">
        <f t="shared" si="77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78"/>
        <v/>
      </c>
      <c r="P496" t="str">
        <f t="shared" si="79"/>
        <v/>
      </c>
      <c r="Q496" t="str">
        <f t="shared" si="80"/>
        <v/>
      </c>
      <c r="R496" t="str">
        <f t="shared" si="81"/>
        <v/>
      </c>
      <c r="S496" t="str">
        <f t="shared" si="82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4"/>
        <v/>
      </c>
      <c r="E497" s="45"/>
      <c r="F497" s="40" t="str">
        <f t="shared" si="75"/>
        <v/>
      </c>
      <c r="G497" s="77"/>
      <c r="H497" s="40" t="str">
        <f t="shared" si="76"/>
        <v/>
      </c>
      <c r="I497" s="40" t="str">
        <f t="shared" si="77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78"/>
        <v/>
      </c>
      <c r="P497" t="str">
        <f t="shared" si="79"/>
        <v/>
      </c>
      <c r="Q497" t="str">
        <f t="shared" si="80"/>
        <v/>
      </c>
      <c r="R497" t="str">
        <f t="shared" si="81"/>
        <v/>
      </c>
      <c r="S497" t="str">
        <f t="shared" si="82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4"/>
        <v/>
      </c>
      <c r="E498" s="45"/>
      <c r="F498" s="40" t="str">
        <f t="shared" si="75"/>
        <v/>
      </c>
      <c r="G498" s="77"/>
      <c r="H498" s="40" t="str">
        <f t="shared" si="76"/>
        <v/>
      </c>
      <c r="I498" s="40" t="str">
        <f t="shared" si="77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78"/>
        <v/>
      </c>
      <c r="P498" t="str">
        <f t="shared" si="79"/>
        <v/>
      </c>
      <c r="Q498" t="str">
        <f t="shared" si="80"/>
        <v/>
      </c>
      <c r="R498" t="str">
        <f t="shared" si="81"/>
        <v/>
      </c>
      <c r="S498" t="str">
        <f t="shared" si="82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4"/>
        <v/>
      </c>
      <c r="E499" s="45"/>
      <c r="F499" s="40" t="str">
        <f t="shared" si="75"/>
        <v/>
      </c>
      <c r="G499" s="77"/>
      <c r="H499" s="40" t="str">
        <f t="shared" si="76"/>
        <v/>
      </c>
      <c r="I499" s="40" t="str">
        <f t="shared" si="77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78"/>
        <v/>
      </c>
      <c r="P499" t="str">
        <f t="shared" si="79"/>
        <v/>
      </c>
      <c r="Q499" t="str">
        <f t="shared" si="80"/>
        <v/>
      </c>
      <c r="R499" t="str">
        <f t="shared" si="81"/>
        <v/>
      </c>
      <c r="S499" t="str">
        <f t="shared" si="82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4"/>
        <v/>
      </c>
      <c r="E500" s="45"/>
      <c r="F500" s="40" t="str">
        <f t="shared" si="75"/>
        <v/>
      </c>
      <c r="G500" s="77"/>
      <c r="H500" s="40" t="str">
        <f t="shared" si="76"/>
        <v/>
      </c>
      <c r="I500" s="40" t="str">
        <f t="shared" si="77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78"/>
        <v/>
      </c>
      <c r="P500" t="str">
        <f t="shared" si="79"/>
        <v/>
      </c>
      <c r="Q500" t="str">
        <f t="shared" si="80"/>
        <v/>
      </c>
      <c r="R500" t="str">
        <f t="shared" si="81"/>
        <v/>
      </c>
      <c r="S500" t="str">
        <f t="shared" si="82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4"/>
        <v/>
      </c>
      <c r="E501" s="45"/>
      <c r="F501" s="40" t="str">
        <f t="shared" si="75"/>
        <v/>
      </c>
      <c r="G501" s="77"/>
      <c r="H501" s="40" t="str">
        <f t="shared" si="76"/>
        <v/>
      </c>
      <c r="I501" s="40" t="str">
        <f t="shared" si="77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78"/>
        <v/>
      </c>
      <c r="P501" t="str">
        <f t="shared" si="79"/>
        <v/>
      </c>
      <c r="Q501" t="str">
        <f t="shared" si="80"/>
        <v/>
      </c>
      <c r="R501" t="str">
        <f t="shared" si="81"/>
        <v/>
      </c>
      <c r="S501" t="str">
        <f t="shared" si="82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4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80" zoomScaleNormal="80" workbookViewId="0">
      <pane ySplit="2" topLeftCell="A53" activePane="bottomLeft" state="frozen"/>
      <selection pane="bottomLeft" activeCell="A87" sqref="A87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56" t="s">
        <v>656</v>
      </c>
      <c r="B1" s="356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45">
        <v>51</v>
      </c>
      <c r="B3" s="40" t="str">
        <f t="shared" ref="B3" si="0">IFERROR(VLOOKUP(A3,$V$6:$W$23,2,FALSE),"")</f>
        <v>Pomoći EU</v>
      </c>
      <c r="C3" s="45">
        <v>3111</v>
      </c>
      <c r="D3" s="40" t="str">
        <f>IFERROR(VLOOKUP(C3,$Y$5:$AA$129,2,FALSE),"")</f>
        <v>Plaće za redovan rad</v>
      </c>
      <c r="E3" s="77" t="s">
        <v>2109</v>
      </c>
      <c r="F3" s="40" t="str">
        <f>IFERROR(VLOOKUP(E3,$AE$6:$AF$1090,2,FALSE),"")</f>
        <v>ERASMUS+  DE01-KA203-005728 CONNECTED</v>
      </c>
      <c r="G3" s="40" t="str">
        <f>IFERROR(VLOOKUP(E3,$AE$6:$AH$1090,4,FALSE),"")</f>
        <v>0942</v>
      </c>
      <c r="H3" s="76">
        <v>3605</v>
      </c>
      <c r="I3" s="76">
        <v>0</v>
      </c>
      <c r="J3" s="76">
        <v>0</v>
      </c>
      <c r="K3" s="86"/>
      <c r="L3" s="85"/>
      <c r="M3" s="85"/>
      <c r="N3" s="86"/>
      <c r="O3" s="200"/>
      <c r="P3" s="44"/>
      <c r="Q3" t="str">
        <f>IF(C3="","",'OPĆI DIO'!$C$1)</f>
        <v>1940 SVEUČILIŠTE U ZAGREBU - UČITELJSKI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45">
        <v>51</v>
      </c>
      <c r="B4" s="40" t="str">
        <f t="shared" ref="B4:B67" si="1">IFERROR(VLOOKUP(A4,$V$6:$W$23,2,FALSE),"")</f>
        <v>Pomoći EU</v>
      </c>
      <c r="C4" s="45">
        <v>3132</v>
      </c>
      <c r="D4" s="40" t="str">
        <f t="shared" ref="D4:D67" si="2">IFERROR(VLOOKUP(C4,$Y$5:$AA$129,2,FALSE),"")</f>
        <v>Doprinosi za obvezno zdravstveno osiguranje</v>
      </c>
      <c r="E4" s="77" t="s">
        <v>2109</v>
      </c>
      <c r="F4" s="40" t="str">
        <f t="shared" ref="F4:F67" si="3">IFERROR(VLOOKUP(E4,$AE$6:$AF$1090,2,FALSE),"")</f>
        <v>ERASMUS+  DE01-KA203-005728 CONNECTED</v>
      </c>
      <c r="G4" s="40" t="str">
        <f t="shared" ref="G4:G67" si="4">IFERROR(VLOOKUP(E4,$AE$6:$AH$1090,4,FALSE),"")</f>
        <v>0942</v>
      </c>
      <c r="H4" s="76">
        <v>721</v>
      </c>
      <c r="I4" s="76">
        <v>0</v>
      </c>
      <c r="J4" s="76">
        <v>0</v>
      </c>
      <c r="K4" s="86"/>
      <c r="L4" s="85"/>
      <c r="M4" s="85"/>
      <c r="N4" s="86"/>
      <c r="O4" s="200"/>
      <c r="P4" s="44"/>
      <c r="Q4" t="str">
        <f>IF(C4="","",'OPĆI DIO'!$C$1)</f>
        <v>1940 SVEUČILIŠTE U ZAGREBU - UČITELJSKI FAKULTET</v>
      </c>
      <c r="R4" t="str">
        <f t="shared" ref="R4:R67" si="5">LEFT(C4,3)</f>
        <v>313</v>
      </c>
      <c r="S4" t="str">
        <f t="shared" ref="S4:S67" si="6">LEFT(C4,2)</f>
        <v>31</v>
      </c>
      <c r="T4" t="str">
        <f t="shared" ref="T4:T67" si="7">MID(G4,2,2)</f>
        <v>94</v>
      </c>
      <c r="U4" t="str">
        <f t="shared" ref="U4:U67" si="8">LEFT(C4,1)</f>
        <v>3</v>
      </c>
      <c r="Y4" s="41"/>
      <c r="Z4" s="41"/>
    </row>
    <row r="5" spans="1:34">
      <c r="A5" s="45">
        <v>51</v>
      </c>
      <c r="B5" s="40" t="str">
        <f t="shared" si="1"/>
        <v>Pomoći EU</v>
      </c>
      <c r="C5" s="45">
        <v>3211</v>
      </c>
      <c r="D5" s="40" t="str">
        <f t="shared" si="2"/>
        <v>Službena putovanja</v>
      </c>
      <c r="E5" s="77" t="s">
        <v>2109</v>
      </c>
      <c r="F5" s="40" t="str">
        <f t="shared" si="3"/>
        <v>ERASMUS+  DE01-KA203-005728 CONNECTED</v>
      </c>
      <c r="G5" s="40" t="str">
        <f t="shared" si="4"/>
        <v>0942</v>
      </c>
      <c r="H5" s="76">
        <v>1551</v>
      </c>
      <c r="I5" s="76">
        <v>0</v>
      </c>
      <c r="J5" s="76">
        <v>0</v>
      </c>
      <c r="K5" s="86"/>
      <c r="L5" s="85"/>
      <c r="M5" s="85"/>
      <c r="N5" s="86"/>
      <c r="O5" s="200"/>
      <c r="P5" s="44"/>
      <c r="Q5" t="str">
        <f>IF(C5="","",'OPĆI DIO'!$C$1)</f>
        <v>1940 SVEUČILIŠTE U ZAGREBU - UČITELJSKI FAKULTET</v>
      </c>
      <c r="R5" t="str">
        <f t="shared" si="5"/>
        <v>321</v>
      </c>
      <c r="S5" t="str">
        <f t="shared" si="6"/>
        <v>32</v>
      </c>
      <c r="T5" t="str">
        <f t="shared" si="7"/>
        <v>94</v>
      </c>
      <c r="U5" t="str">
        <f t="shared" si="8"/>
        <v>3</v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45">
        <v>51</v>
      </c>
      <c r="B6" s="40" t="str">
        <f t="shared" si="1"/>
        <v>Pomoći EU</v>
      </c>
      <c r="C6" s="45">
        <v>3241</v>
      </c>
      <c r="D6" s="40" t="str">
        <f t="shared" si="2"/>
        <v>Naknade troškova osobama izvan radnog odnosa</v>
      </c>
      <c r="E6" s="77" t="s">
        <v>2109</v>
      </c>
      <c r="F6" s="40" t="str">
        <f t="shared" si="3"/>
        <v>ERASMUS+  DE01-KA203-005728 CONNECTED</v>
      </c>
      <c r="G6" s="40" t="str">
        <f t="shared" si="4"/>
        <v>0942</v>
      </c>
      <c r="H6" s="76">
        <v>930</v>
      </c>
      <c r="I6" s="76">
        <v>0</v>
      </c>
      <c r="J6" s="76">
        <v>0</v>
      </c>
      <c r="K6" s="86"/>
      <c r="L6" s="85"/>
      <c r="M6" s="85"/>
      <c r="N6" s="86"/>
      <c r="O6" s="200"/>
      <c r="P6" s="44"/>
      <c r="Q6" t="str">
        <f>IF(C6="","",'OPĆI DIO'!$C$1)</f>
        <v>1940 SVEUČILIŠTE U ZAGREBU - UČITELJSKI FAKULTET</v>
      </c>
      <c r="R6" t="str">
        <f t="shared" si="5"/>
        <v>324</v>
      </c>
      <c r="S6" t="str">
        <f t="shared" si="6"/>
        <v>32</v>
      </c>
      <c r="T6" t="str">
        <f t="shared" si="7"/>
        <v>94</v>
      </c>
      <c r="U6" t="str">
        <f t="shared" si="8"/>
        <v>3</v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45">
        <v>51</v>
      </c>
      <c r="B7" s="40" t="str">
        <f t="shared" si="1"/>
        <v>Pomoći EU</v>
      </c>
      <c r="C7" s="45">
        <v>3237</v>
      </c>
      <c r="D7" s="40" t="str">
        <f t="shared" si="2"/>
        <v>Intelektualne i osobne usluge</v>
      </c>
      <c r="E7" s="77" t="s">
        <v>2109</v>
      </c>
      <c r="F7" s="40" t="str">
        <f t="shared" si="3"/>
        <v>ERASMUS+  DE01-KA203-005728 CONNECTED</v>
      </c>
      <c r="G7" s="40" t="str">
        <f t="shared" si="4"/>
        <v>0942</v>
      </c>
      <c r="H7" s="76">
        <v>400</v>
      </c>
      <c r="I7" s="76">
        <v>0</v>
      </c>
      <c r="J7" s="76">
        <v>0</v>
      </c>
      <c r="K7" s="86"/>
      <c r="L7" s="85"/>
      <c r="M7" s="85"/>
      <c r="N7" s="86"/>
      <c r="O7" s="200"/>
      <c r="P7" s="44"/>
      <c r="Q7" t="str">
        <f>IF(C7="","",'OPĆI DIO'!$C$1)</f>
        <v>1940 SVEUČILIŠTE U ZAGREBU - UČITELJSKI FAKULTET</v>
      </c>
      <c r="R7" t="str">
        <f t="shared" si="5"/>
        <v>323</v>
      </c>
      <c r="S7" t="str">
        <f t="shared" si="6"/>
        <v>32</v>
      </c>
      <c r="T7" t="str">
        <f t="shared" si="7"/>
        <v>94</v>
      </c>
      <c r="U7" t="str">
        <f t="shared" si="8"/>
        <v>3</v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45">
        <v>51</v>
      </c>
      <c r="B8" s="40" t="str">
        <f t="shared" si="1"/>
        <v>Pomoći EU</v>
      </c>
      <c r="C8" s="45">
        <v>3293</v>
      </c>
      <c r="D8" s="40" t="str">
        <f t="shared" si="2"/>
        <v>Reprezentacija</v>
      </c>
      <c r="E8" s="77" t="s">
        <v>2109</v>
      </c>
      <c r="F8" s="40" t="str">
        <f t="shared" si="3"/>
        <v>ERASMUS+  DE01-KA203-005728 CONNECTED</v>
      </c>
      <c r="G8" s="40" t="str">
        <f t="shared" si="4"/>
        <v>0942</v>
      </c>
      <c r="H8" s="76">
        <v>200</v>
      </c>
      <c r="I8" s="76">
        <v>0</v>
      </c>
      <c r="J8" s="76">
        <v>0</v>
      </c>
      <c r="K8" s="86"/>
      <c r="L8" s="85"/>
      <c r="M8" s="85"/>
      <c r="N8" s="86"/>
      <c r="O8" s="200"/>
      <c r="P8" s="44"/>
      <c r="Q8" t="str">
        <f>IF(C8="","",'OPĆI DIO'!$C$1)</f>
        <v>1940 SVEUČILIŠTE U ZAGREBU - UČITELJSKI FAKULTET</v>
      </c>
      <c r="R8" t="str">
        <f t="shared" si="5"/>
        <v>329</v>
      </c>
      <c r="S8" t="str">
        <f t="shared" si="6"/>
        <v>32</v>
      </c>
      <c r="T8" t="str">
        <f t="shared" si="7"/>
        <v>94</v>
      </c>
      <c r="U8" t="str">
        <f t="shared" si="8"/>
        <v>3</v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45">
        <v>51</v>
      </c>
      <c r="B9" s="40" t="str">
        <f t="shared" si="1"/>
        <v>Pomoći EU</v>
      </c>
      <c r="C9" s="45">
        <v>3231</v>
      </c>
      <c r="D9" s="40" t="str">
        <f t="shared" si="2"/>
        <v>Usluge telefona, pošte i prijevoza</v>
      </c>
      <c r="E9" s="77" t="s">
        <v>2109</v>
      </c>
      <c r="F9" s="40" t="str">
        <f t="shared" si="3"/>
        <v>ERASMUS+  DE01-KA203-005728 CONNECTED</v>
      </c>
      <c r="G9" s="40" t="str">
        <f t="shared" si="4"/>
        <v>0942</v>
      </c>
      <c r="H9" s="76">
        <v>400</v>
      </c>
      <c r="I9" s="76">
        <v>0</v>
      </c>
      <c r="J9" s="76">
        <v>0</v>
      </c>
      <c r="K9" s="86"/>
      <c r="L9" s="85"/>
      <c r="M9" s="85"/>
      <c r="N9" s="86"/>
      <c r="O9" s="200"/>
      <c r="P9" s="44"/>
      <c r="Q9" t="str">
        <f>IF(C9="","",'OPĆI DIO'!$C$1)</f>
        <v>1940 SVEUČILIŠTE U ZAGREBU - UČITELJSKI FAKULTET</v>
      </c>
      <c r="R9" t="str">
        <f t="shared" si="5"/>
        <v>323</v>
      </c>
      <c r="S9" t="str">
        <f t="shared" si="6"/>
        <v>32</v>
      </c>
      <c r="T9" t="str">
        <f t="shared" si="7"/>
        <v>94</v>
      </c>
      <c r="U9" t="str">
        <f t="shared" si="8"/>
        <v>3</v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45">
        <v>51</v>
      </c>
      <c r="B10" s="40" t="str">
        <f t="shared" si="1"/>
        <v>Pomoći EU</v>
      </c>
      <c r="C10" s="45">
        <v>3111</v>
      </c>
      <c r="D10" s="40" t="str">
        <f t="shared" si="2"/>
        <v>Plaće za redovan rad</v>
      </c>
      <c r="E10" s="77" t="s">
        <v>1845</v>
      </c>
      <c r="F10" s="40" t="str">
        <f t="shared" si="3"/>
        <v>ERASMUS+ CCC4ECEC - Kompetencija za obrazovanje i njegu u ranom djetinjstvu usmjerena na dijete</v>
      </c>
      <c r="G10" s="40" t="str">
        <f t="shared" si="4"/>
        <v>0942</v>
      </c>
      <c r="H10" s="76">
        <v>2146</v>
      </c>
      <c r="I10" s="76">
        <v>0</v>
      </c>
      <c r="J10" s="76">
        <v>0</v>
      </c>
      <c r="K10" s="86"/>
      <c r="L10" s="85"/>
      <c r="M10" s="85"/>
      <c r="N10" s="86"/>
      <c r="O10" s="200"/>
      <c r="P10" s="44"/>
      <c r="Q10" t="str">
        <f>IF(C10="","",'OPĆI DIO'!$C$1)</f>
        <v>1940 SVEUČILIŠTE U ZAGREBU - UČITELJSKI FAKULTET</v>
      </c>
      <c r="R10" t="str">
        <f t="shared" si="5"/>
        <v>311</v>
      </c>
      <c r="S10" t="str">
        <f t="shared" si="6"/>
        <v>31</v>
      </c>
      <c r="T10" t="str">
        <f t="shared" si="7"/>
        <v>94</v>
      </c>
      <c r="U10" t="str">
        <f t="shared" si="8"/>
        <v>3</v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45">
        <v>51</v>
      </c>
      <c r="B11" s="40" t="str">
        <f t="shared" si="1"/>
        <v>Pomoći EU</v>
      </c>
      <c r="C11" s="45">
        <v>3132</v>
      </c>
      <c r="D11" s="40" t="str">
        <f t="shared" si="2"/>
        <v>Doprinosi za obvezno zdravstveno osiguranje</v>
      </c>
      <c r="E11" s="77" t="s">
        <v>1845</v>
      </c>
      <c r="F11" s="40" t="str">
        <f t="shared" si="3"/>
        <v>ERASMUS+ CCC4ECEC - Kompetencija za obrazovanje i njegu u ranom djetinjstvu usmjerena na dijete</v>
      </c>
      <c r="G11" s="40" t="str">
        <f t="shared" si="4"/>
        <v>0942</v>
      </c>
      <c r="H11" s="76">
        <v>429</v>
      </c>
      <c r="I11" s="76">
        <v>0</v>
      </c>
      <c r="J11" s="76">
        <v>0</v>
      </c>
      <c r="K11" s="86"/>
      <c r="L11" s="85"/>
      <c r="M11" s="85"/>
      <c r="N11" s="86"/>
      <c r="O11" s="200"/>
      <c r="P11" s="44"/>
      <c r="Q11" t="str">
        <f>IF(C11="","",'OPĆI DIO'!$C$1)</f>
        <v>1940 SVEUČILIŠTE U ZAGREBU - UČITELJSKI FAKULTET</v>
      </c>
      <c r="R11" t="str">
        <f t="shared" si="5"/>
        <v>313</v>
      </c>
      <c r="S11" t="str">
        <f t="shared" si="6"/>
        <v>31</v>
      </c>
      <c r="T11" t="str">
        <f t="shared" si="7"/>
        <v>94</v>
      </c>
      <c r="U11" t="str">
        <f t="shared" si="8"/>
        <v>3</v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45">
        <v>51</v>
      </c>
      <c r="B12" s="40" t="str">
        <f t="shared" si="1"/>
        <v>Pomoći EU</v>
      </c>
      <c r="C12" s="45">
        <v>3211</v>
      </c>
      <c r="D12" s="40" t="str">
        <f t="shared" si="2"/>
        <v>Službena putovanja</v>
      </c>
      <c r="E12" s="77" t="s">
        <v>1845</v>
      </c>
      <c r="F12" s="40" t="str">
        <f t="shared" si="3"/>
        <v>ERASMUS+ CCC4ECEC - Kompetencija za obrazovanje i njegu u ranom djetinjstvu usmjerena na dijete</v>
      </c>
      <c r="G12" s="40" t="str">
        <f t="shared" si="4"/>
        <v>0942</v>
      </c>
      <c r="H12" s="76">
        <v>1100</v>
      </c>
      <c r="I12" s="76">
        <v>0</v>
      </c>
      <c r="J12" s="76">
        <v>0</v>
      </c>
      <c r="K12" s="86"/>
      <c r="L12" s="85"/>
      <c r="M12" s="85"/>
      <c r="N12" s="86"/>
      <c r="O12" s="200"/>
      <c r="P12" s="44"/>
      <c r="Q12" t="str">
        <f>IF(C12="","",'OPĆI DIO'!$C$1)</f>
        <v>1940 SVEUČILIŠTE U ZAGREBU - UČITELJSKI FAKULTET</v>
      </c>
      <c r="R12" t="str">
        <f t="shared" si="5"/>
        <v>321</v>
      </c>
      <c r="S12" t="str">
        <f t="shared" si="6"/>
        <v>32</v>
      </c>
      <c r="T12" t="str">
        <f t="shared" si="7"/>
        <v>94</v>
      </c>
      <c r="U12" t="str">
        <f t="shared" si="8"/>
        <v>3</v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45">
        <v>51</v>
      </c>
      <c r="B13" s="40" t="str">
        <f t="shared" si="1"/>
        <v>Pomoći EU</v>
      </c>
      <c r="C13" s="45">
        <v>3233</v>
      </c>
      <c r="D13" s="40" t="str">
        <f t="shared" si="2"/>
        <v>Usluge promidžbe i informiranja</v>
      </c>
      <c r="E13" s="77" t="s">
        <v>1845</v>
      </c>
      <c r="F13" s="40" t="str">
        <f t="shared" si="3"/>
        <v>ERASMUS+ CCC4ECEC - Kompetencija za obrazovanje i njegu u ranom djetinjstvu usmjerena na dijete</v>
      </c>
      <c r="G13" s="40" t="str">
        <f t="shared" si="4"/>
        <v>0942</v>
      </c>
      <c r="H13" s="76">
        <v>120</v>
      </c>
      <c r="I13" s="76">
        <v>0</v>
      </c>
      <c r="J13" s="76">
        <v>0</v>
      </c>
      <c r="K13" s="86"/>
      <c r="L13" s="85"/>
      <c r="M13" s="85"/>
      <c r="N13" s="86"/>
      <c r="O13" s="200"/>
      <c r="P13" s="44"/>
      <c r="Q13" t="str">
        <f>IF(C13="","",'OPĆI DIO'!$C$1)</f>
        <v>1940 SVEUČILIŠTE U ZAGREBU - UČITELJSKI FAKULTET</v>
      </c>
      <c r="R13" t="str">
        <f t="shared" si="5"/>
        <v>323</v>
      </c>
      <c r="S13" t="str">
        <f t="shared" si="6"/>
        <v>32</v>
      </c>
      <c r="T13" t="str">
        <f t="shared" si="7"/>
        <v>94</v>
      </c>
      <c r="U13" t="str">
        <f t="shared" si="8"/>
        <v>3</v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45">
        <v>51</v>
      </c>
      <c r="B14" s="40" t="str">
        <f t="shared" si="1"/>
        <v>Pomoći EU</v>
      </c>
      <c r="C14" s="45">
        <v>3237</v>
      </c>
      <c r="D14" s="40" t="str">
        <f t="shared" si="2"/>
        <v>Intelektualne i osobne usluge</v>
      </c>
      <c r="E14" s="77" t="s">
        <v>1845</v>
      </c>
      <c r="F14" s="40" t="str">
        <f t="shared" si="3"/>
        <v>ERASMUS+ CCC4ECEC - Kompetencija za obrazovanje i njegu u ranom djetinjstvu usmjerena na dijete</v>
      </c>
      <c r="G14" s="40" t="str">
        <f t="shared" si="4"/>
        <v>0942</v>
      </c>
      <c r="H14" s="76">
        <v>300</v>
      </c>
      <c r="I14" s="76">
        <v>0</v>
      </c>
      <c r="J14" s="76">
        <v>0</v>
      </c>
      <c r="K14" s="86"/>
      <c r="L14" s="85"/>
      <c r="M14" s="85"/>
      <c r="N14" s="86"/>
      <c r="O14" s="200"/>
      <c r="P14" s="44"/>
      <c r="Q14" t="str">
        <f>IF(C14="","",'OPĆI DIO'!$C$1)</f>
        <v>1940 SVEUČILIŠTE U ZAGREBU - UČITELJSKI FAKULTET</v>
      </c>
      <c r="R14" t="str">
        <f t="shared" si="5"/>
        <v>323</v>
      </c>
      <c r="S14" t="str">
        <f t="shared" si="6"/>
        <v>32</v>
      </c>
      <c r="T14" t="str">
        <f t="shared" si="7"/>
        <v>94</v>
      </c>
      <c r="U14" t="str">
        <f t="shared" si="8"/>
        <v>3</v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45">
        <v>51</v>
      </c>
      <c r="B15" s="40" t="str">
        <f t="shared" si="1"/>
        <v>Pomoći EU</v>
      </c>
      <c r="C15" s="45">
        <v>3293</v>
      </c>
      <c r="D15" s="40" t="str">
        <f t="shared" si="2"/>
        <v>Reprezentacija</v>
      </c>
      <c r="E15" s="77" t="s">
        <v>1845</v>
      </c>
      <c r="F15" s="40" t="str">
        <f t="shared" si="3"/>
        <v>ERASMUS+ CCC4ECEC - Kompetencija za obrazovanje i njegu u ranom djetinjstvu usmjerena na dijete</v>
      </c>
      <c r="G15" s="40" t="str">
        <f t="shared" si="4"/>
        <v>0942</v>
      </c>
      <c r="H15" s="76">
        <v>400</v>
      </c>
      <c r="I15" s="76">
        <v>0</v>
      </c>
      <c r="J15" s="76">
        <v>0</v>
      </c>
      <c r="K15" s="86"/>
      <c r="L15" s="85"/>
      <c r="M15" s="85"/>
      <c r="N15" s="86"/>
      <c r="O15" s="200"/>
      <c r="P15" s="44"/>
      <c r="Q15" t="str">
        <f>IF(C15="","",'OPĆI DIO'!$C$1)</f>
        <v>1940 SVEUČILIŠTE U ZAGREBU - UČITELJSKI FAKULTET</v>
      </c>
      <c r="R15" t="str">
        <f t="shared" si="5"/>
        <v>329</v>
      </c>
      <c r="S15" t="str">
        <f t="shared" si="6"/>
        <v>32</v>
      </c>
      <c r="T15" t="str">
        <f t="shared" si="7"/>
        <v>94</v>
      </c>
      <c r="U15" t="str">
        <f t="shared" si="8"/>
        <v>3</v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45">
        <v>51</v>
      </c>
      <c r="B16" s="40" t="str">
        <f t="shared" si="1"/>
        <v>Pomoći EU</v>
      </c>
      <c r="C16" s="45">
        <v>3213</v>
      </c>
      <c r="D16" s="40" t="str">
        <f t="shared" si="2"/>
        <v>Stručno usavršavanje zaposlenika</v>
      </c>
      <c r="E16" s="77" t="s">
        <v>1845</v>
      </c>
      <c r="F16" s="40" t="str">
        <f t="shared" si="3"/>
        <v>ERASMUS+ CCC4ECEC - Kompetencija za obrazovanje i njegu u ranom djetinjstvu usmjerena na dijete</v>
      </c>
      <c r="G16" s="40" t="str">
        <f t="shared" si="4"/>
        <v>0942</v>
      </c>
      <c r="H16" s="76">
        <v>200</v>
      </c>
      <c r="I16" s="76">
        <v>0</v>
      </c>
      <c r="J16" s="76">
        <v>0</v>
      </c>
      <c r="K16" s="86"/>
      <c r="L16" s="85"/>
      <c r="M16" s="85"/>
      <c r="N16" s="86"/>
      <c r="O16" s="200"/>
      <c r="P16" s="44"/>
      <c r="Q16" t="str">
        <f>IF(C16="","",'OPĆI DIO'!$C$1)</f>
        <v>1940 SVEUČILIŠTE U ZAGREBU - UČITELJSKI FAKULTET</v>
      </c>
      <c r="R16" t="str">
        <f t="shared" si="5"/>
        <v>321</v>
      </c>
      <c r="S16" t="str">
        <f t="shared" si="6"/>
        <v>32</v>
      </c>
      <c r="T16" t="str">
        <f t="shared" si="7"/>
        <v>94</v>
      </c>
      <c r="U16" t="str">
        <f t="shared" si="8"/>
        <v>3</v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45">
        <v>51</v>
      </c>
      <c r="B17" s="40" t="str">
        <f t="shared" si="1"/>
        <v>Pomoći EU</v>
      </c>
      <c r="C17" s="45">
        <v>3214</v>
      </c>
      <c r="D17" s="40" t="str">
        <f t="shared" si="2"/>
        <v>Ostale naknade troškova zaposlenima</v>
      </c>
      <c r="E17" s="77" t="s">
        <v>1845</v>
      </c>
      <c r="F17" s="40" t="str">
        <f t="shared" si="3"/>
        <v>ERASMUS+ CCC4ECEC - Kompetencija za obrazovanje i njegu u ranom djetinjstvu usmjerena na dijete</v>
      </c>
      <c r="G17" s="40" t="str">
        <f t="shared" si="4"/>
        <v>0942</v>
      </c>
      <c r="H17" s="76">
        <v>43</v>
      </c>
      <c r="I17" s="76">
        <v>0</v>
      </c>
      <c r="J17" s="76">
        <v>0</v>
      </c>
      <c r="K17" s="86"/>
      <c r="L17" s="85"/>
      <c r="M17" s="85"/>
      <c r="N17" s="86"/>
      <c r="O17" s="200"/>
      <c r="P17" s="44"/>
      <c r="Q17" t="str">
        <f>IF(C17="","",'OPĆI DIO'!$C$1)</f>
        <v>1940 SVEUČILIŠTE U ZAGREBU - UČITELJSKI FAKULTET</v>
      </c>
      <c r="R17" t="str">
        <f t="shared" si="5"/>
        <v>321</v>
      </c>
      <c r="S17" t="str">
        <f t="shared" si="6"/>
        <v>32</v>
      </c>
      <c r="T17" t="str">
        <f t="shared" si="7"/>
        <v>94</v>
      </c>
      <c r="U17" t="str">
        <f t="shared" si="8"/>
        <v>3</v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45">
        <v>51</v>
      </c>
      <c r="B18" s="40" t="str">
        <f t="shared" si="1"/>
        <v>Pomoći EU</v>
      </c>
      <c r="C18" s="45">
        <v>3231</v>
      </c>
      <c r="D18" s="40" t="str">
        <f t="shared" si="2"/>
        <v>Usluge telefona, pošte i prijevoza</v>
      </c>
      <c r="E18" s="77" t="s">
        <v>1845</v>
      </c>
      <c r="F18" s="40" t="str">
        <f t="shared" si="3"/>
        <v>ERASMUS+ CCC4ECEC - Kompetencija za obrazovanje i njegu u ranom djetinjstvu usmjerena na dijete</v>
      </c>
      <c r="G18" s="40" t="str">
        <f t="shared" si="4"/>
        <v>0942</v>
      </c>
      <c r="H18" s="76">
        <v>460</v>
      </c>
      <c r="I18" s="76">
        <v>0</v>
      </c>
      <c r="J18" s="76">
        <v>0</v>
      </c>
      <c r="K18" s="86"/>
      <c r="L18" s="85"/>
      <c r="M18" s="85"/>
      <c r="N18" s="86"/>
      <c r="O18" s="200"/>
      <c r="P18" s="44"/>
      <c r="Q18" t="str">
        <f>IF(C18="","",'OPĆI DIO'!$C$1)</f>
        <v>1940 SVEUČILIŠTE U ZAGREBU - UČITELJSKI FAKULTET</v>
      </c>
      <c r="R18" t="str">
        <f t="shared" si="5"/>
        <v>323</v>
      </c>
      <c r="S18" t="str">
        <f t="shared" si="6"/>
        <v>32</v>
      </c>
      <c r="T18" t="str">
        <f t="shared" si="7"/>
        <v>94</v>
      </c>
      <c r="U18" t="str">
        <f t="shared" si="8"/>
        <v>3</v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45">
        <v>51</v>
      </c>
      <c r="B19" s="40" t="str">
        <f t="shared" si="1"/>
        <v>Pomoći EU</v>
      </c>
      <c r="C19" s="45">
        <v>3111</v>
      </c>
      <c r="D19" s="40" t="str">
        <f t="shared" si="2"/>
        <v>Plaće za redovan rad</v>
      </c>
      <c r="E19" s="77" t="s">
        <v>4492</v>
      </c>
      <c r="F19" s="40" t="str">
        <f t="shared" si="3"/>
        <v>ERASMUS+ KA220-HED-902E85CF-EDUCATORE</v>
      </c>
      <c r="G19" s="40" t="str">
        <f t="shared" si="4"/>
        <v>0942</v>
      </c>
      <c r="H19" s="76">
        <v>1288</v>
      </c>
      <c r="I19" s="76">
        <v>0</v>
      </c>
      <c r="J19" s="76">
        <v>0</v>
      </c>
      <c r="K19" s="86"/>
      <c r="L19" s="85"/>
      <c r="M19" s="85"/>
      <c r="N19" s="86"/>
      <c r="O19" s="200"/>
      <c r="P19" s="44"/>
      <c r="Q19" t="str">
        <f>IF(C19="","",'OPĆI DIO'!$C$1)</f>
        <v>1940 SVEUČILIŠTE U ZAGREBU - UČITELJSKI FAKULTET</v>
      </c>
      <c r="R19" t="str">
        <f t="shared" si="5"/>
        <v>311</v>
      </c>
      <c r="S19" t="str">
        <f t="shared" si="6"/>
        <v>31</v>
      </c>
      <c r="T19" t="str">
        <f t="shared" si="7"/>
        <v>94</v>
      </c>
      <c r="U19" t="str">
        <f t="shared" si="8"/>
        <v>3</v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45">
        <v>51</v>
      </c>
      <c r="B20" s="40" t="str">
        <f t="shared" si="1"/>
        <v>Pomoći EU</v>
      </c>
      <c r="C20" s="45">
        <v>3132</v>
      </c>
      <c r="D20" s="40" t="str">
        <f t="shared" si="2"/>
        <v>Doprinosi za obvezno zdravstveno osiguranje</v>
      </c>
      <c r="E20" s="77" t="s">
        <v>4492</v>
      </c>
      <c r="F20" s="40" t="str">
        <f t="shared" si="3"/>
        <v>ERASMUS+ KA220-HED-902E85CF-EDUCATORE</v>
      </c>
      <c r="G20" s="40" t="str">
        <f t="shared" si="4"/>
        <v>0942</v>
      </c>
      <c r="H20" s="76">
        <v>258</v>
      </c>
      <c r="I20" s="76">
        <v>0</v>
      </c>
      <c r="J20" s="76">
        <v>0</v>
      </c>
      <c r="K20" s="86"/>
      <c r="L20" s="85"/>
      <c r="M20" s="85"/>
      <c r="N20" s="86"/>
      <c r="O20" s="200"/>
      <c r="P20" s="44"/>
      <c r="Q20" t="str">
        <f>IF(C20="","",'OPĆI DIO'!$C$1)</f>
        <v>1940 SVEUČILIŠTE U ZAGREBU - UČITELJSKI FAKULTET</v>
      </c>
      <c r="R20" t="str">
        <f t="shared" si="5"/>
        <v>313</v>
      </c>
      <c r="S20" t="str">
        <f t="shared" si="6"/>
        <v>31</v>
      </c>
      <c r="T20" t="str">
        <f t="shared" si="7"/>
        <v>94</v>
      </c>
      <c r="U20" t="str">
        <f t="shared" si="8"/>
        <v>3</v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45">
        <v>51</v>
      </c>
      <c r="B21" s="40" t="str">
        <f t="shared" si="1"/>
        <v>Pomoći EU</v>
      </c>
      <c r="C21" s="45">
        <v>3211</v>
      </c>
      <c r="D21" s="40" t="str">
        <f t="shared" si="2"/>
        <v>Službena putovanja</v>
      </c>
      <c r="E21" s="77" t="s">
        <v>4492</v>
      </c>
      <c r="F21" s="40" t="str">
        <f t="shared" si="3"/>
        <v>ERASMUS+ KA220-HED-902E85CF-EDUCATORE</v>
      </c>
      <c r="G21" s="40" t="str">
        <f t="shared" si="4"/>
        <v>0942</v>
      </c>
      <c r="H21" s="76">
        <v>726</v>
      </c>
      <c r="I21" s="76">
        <v>0</v>
      </c>
      <c r="J21" s="76">
        <v>0</v>
      </c>
      <c r="K21" s="86"/>
      <c r="L21" s="85"/>
      <c r="M21" s="85"/>
      <c r="N21" s="86"/>
      <c r="O21" s="200"/>
      <c r="P21" s="44"/>
      <c r="Q21" t="str">
        <f>IF(C21="","",'OPĆI DIO'!$C$1)</f>
        <v>1940 SVEUČILIŠTE U ZAGREBU - UČITELJSKI FAKULTET</v>
      </c>
      <c r="R21" t="str">
        <f t="shared" si="5"/>
        <v>321</v>
      </c>
      <c r="S21" t="str">
        <f t="shared" si="6"/>
        <v>32</v>
      </c>
      <c r="T21" t="str">
        <f t="shared" si="7"/>
        <v>94</v>
      </c>
      <c r="U21" t="str">
        <f t="shared" si="8"/>
        <v>3</v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45">
        <v>51</v>
      </c>
      <c r="B22" s="40" t="str">
        <f t="shared" si="1"/>
        <v>Pomoći EU</v>
      </c>
      <c r="C22" s="45">
        <v>3213</v>
      </c>
      <c r="D22" s="40" t="str">
        <f t="shared" si="2"/>
        <v>Stručno usavršavanje zaposlenika</v>
      </c>
      <c r="E22" s="77" t="s">
        <v>4492</v>
      </c>
      <c r="F22" s="40" t="str">
        <f t="shared" si="3"/>
        <v>ERASMUS+ KA220-HED-902E85CF-EDUCATORE</v>
      </c>
      <c r="G22" s="40" t="str">
        <f t="shared" si="4"/>
        <v>0942</v>
      </c>
      <c r="H22" s="76">
        <v>762</v>
      </c>
      <c r="I22" s="76">
        <v>0</v>
      </c>
      <c r="J22" s="76">
        <v>0</v>
      </c>
      <c r="K22" s="86"/>
      <c r="L22" s="85"/>
      <c r="M22" s="85"/>
      <c r="N22" s="86"/>
      <c r="O22" s="200"/>
      <c r="P22" s="44"/>
      <c r="Q22" t="str">
        <f>IF(C22="","",'OPĆI DIO'!$C$1)</f>
        <v>1940 SVEUČILIŠTE U ZAGREBU - UČITELJSKI FAKULTET</v>
      </c>
      <c r="R22" t="str">
        <f t="shared" si="5"/>
        <v>321</v>
      </c>
      <c r="S22" t="str">
        <f t="shared" si="6"/>
        <v>32</v>
      </c>
      <c r="T22" t="str">
        <f t="shared" si="7"/>
        <v>94</v>
      </c>
      <c r="U22" t="str">
        <f t="shared" si="8"/>
        <v>3</v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45">
        <v>51</v>
      </c>
      <c r="B23" s="40" t="str">
        <f t="shared" si="1"/>
        <v>Pomoći EU</v>
      </c>
      <c r="C23" s="45">
        <v>3221</v>
      </c>
      <c r="D23" s="40" t="str">
        <f t="shared" si="2"/>
        <v>Uredski materijal i ostali materijalni rashodi</v>
      </c>
      <c r="E23" s="77" t="s">
        <v>4492</v>
      </c>
      <c r="F23" s="40" t="str">
        <f t="shared" si="3"/>
        <v>ERASMUS+ KA220-HED-902E85CF-EDUCATORE</v>
      </c>
      <c r="G23" s="40" t="str">
        <f t="shared" si="4"/>
        <v>0942</v>
      </c>
      <c r="H23" s="76">
        <v>60.879952219788969</v>
      </c>
      <c r="I23" s="76">
        <v>0</v>
      </c>
      <c r="J23" s="76">
        <v>0</v>
      </c>
      <c r="K23" s="86"/>
      <c r="L23" s="85"/>
      <c r="M23" s="85"/>
      <c r="N23" s="86"/>
      <c r="O23" s="200"/>
      <c r="P23" s="44"/>
      <c r="Q23" t="str">
        <f>IF(C23="","",'OPĆI DIO'!$C$1)</f>
        <v>1940 SVEUČILIŠTE U ZAGREBU - UČITELJSKI FAKULTET</v>
      </c>
      <c r="R23" t="str">
        <f t="shared" si="5"/>
        <v>322</v>
      </c>
      <c r="S23" t="str">
        <f t="shared" si="6"/>
        <v>32</v>
      </c>
      <c r="T23" t="str">
        <f t="shared" si="7"/>
        <v>94</v>
      </c>
      <c r="U23" t="str">
        <f t="shared" si="8"/>
        <v>3</v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45">
        <v>51</v>
      </c>
      <c r="B24" s="40" t="str">
        <f t="shared" si="1"/>
        <v>Pomoći EU</v>
      </c>
      <c r="C24" s="45">
        <v>3231</v>
      </c>
      <c r="D24" s="40" t="str">
        <f t="shared" si="2"/>
        <v>Usluge telefona, pošte i prijevoza</v>
      </c>
      <c r="E24" s="77" t="s">
        <v>4492</v>
      </c>
      <c r="F24" s="40" t="str">
        <f t="shared" si="3"/>
        <v>ERASMUS+ KA220-HED-902E85CF-EDUCATORE</v>
      </c>
      <c r="G24" s="40" t="str">
        <f t="shared" si="4"/>
        <v>0942</v>
      </c>
      <c r="H24" s="76">
        <v>632</v>
      </c>
      <c r="I24" s="76">
        <v>0</v>
      </c>
      <c r="J24" s="76">
        <v>0</v>
      </c>
      <c r="K24" s="86"/>
      <c r="L24" s="85"/>
      <c r="M24" s="85"/>
      <c r="N24" s="86"/>
      <c r="O24" s="200"/>
      <c r="P24" s="44"/>
      <c r="Q24" t="str">
        <f>IF(C24="","",'OPĆI DIO'!$C$1)</f>
        <v>1940 SVEUČILIŠTE U ZAGREBU - UČITELJSKI FAKULTET</v>
      </c>
      <c r="R24" t="str">
        <f t="shared" si="5"/>
        <v>323</v>
      </c>
      <c r="S24" t="str">
        <f t="shared" si="6"/>
        <v>32</v>
      </c>
      <c r="T24" t="str">
        <f t="shared" si="7"/>
        <v>94</v>
      </c>
      <c r="U24" t="str">
        <f t="shared" si="8"/>
        <v>3</v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45">
        <v>51</v>
      </c>
      <c r="B25" s="40" t="str">
        <f t="shared" si="1"/>
        <v>Pomoći EU</v>
      </c>
      <c r="C25" s="45">
        <v>3293</v>
      </c>
      <c r="D25" s="40" t="str">
        <f t="shared" si="2"/>
        <v>Reprezentacija</v>
      </c>
      <c r="E25" s="77" t="s">
        <v>4492</v>
      </c>
      <c r="F25" s="40" t="str">
        <f t="shared" si="3"/>
        <v>ERASMUS+ KA220-HED-902E85CF-EDUCATORE</v>
      </c>
      <c r="G25" s="40" t="str">
        <f t="shared" si="4"/>
        <v>0942</v>
      </c>
      <c r="H25" s="76">
        <v>343.38044993032048</v>
      </c>
      <c r="I25" s="76">
        <v>0</v>
      </c>
      <c r="J25" s="76">
        <v>0</v>
      </c>
      <c r="K25" s="86"/>
      <c r="L25" s="85"/>
      <c r="M25" s="85"/>
      <c r="N25" s="86"/>
      <c r="O25" s="200"/>
      <c r="P25" s="44"/>
      <c r="Q25" t="str">
        <f>IF(C25="","",'OPĆI DIO'!$C$1)</f>
        <v>1940 SVEUČILIŠTE U ZAGREBU - UČITELJSKI FAKULTET</v>
      </c>
      <c r="R25" t="str">
        <f t="shared" si="5"/>
        <v>329</v>
      </c>
      <c r="S25" t="str">
        <f t="shared" si="6"/>
        <v>32</v>
      </c>
      <c r="T25" t="str">
        <f t="shared" si="7"/>
        <v>94</v>
      </c>
      <c r="U25" t="str">
        <f t="shared" si="8"/>
        <v>3</v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45">
        <v>51</v>
      </c>
      <c r="B26" s="40" t="str">
        <f t="shared" si="1"/>
        <v>Pomoći EU</v>
      </c>
      <c r="C26" s="45">
        <v>3237</v>
      </c>
      <c r="D26" s="40" t="str">
        <f t="shared" si="2"/>
        <v>Intelektualne i osobne usluge</v>
      </c>
      <c r="E26" s="77" t="s">
        <v>4492</v>
      </c>
      <c r="F26" s="40" t="str">
        <f t="shared" si="3"/>
        <v>ERASMUS+ KA220-HED-902E85CF-EDUCATORE</v>
      </c>
      <c r="G26" s="40" t="str">
        <f t="shared" si="4"/>
        <v>0942</v>
      </c>
      <c r="H26" s="76">
        <v>531</v>
      </c>
      <c r="I26" s="76">
        <v>0</v>
      </c>
      <c r="J26" s="76">
        <v>0</v>
      </c>
      <c r="K26" s="86"/>
      <c r="L26" s="85"/>
      <c r="M26" s="85"/>
      <c r="N26" s="86"/>
      <c r="O26" s="200"/>
      <c r="P26" s="44"/>
      <c r="Q26" t="str">
        <f>IF(C26="","",'OPĆI DIO'!$C$1)</f>
        <v>1940 SVEUČILIŠTE U ZAGREBU - UČITELJSKI FAKULTET</v>
      </c>
      <c r="R26" t="str">
        <f t="shared" si="5"/>
        <v>323</v>
      </c>
      <c r="S26" t="str">
        <f t="shared" si="6"/>
        <v>32</v>
      </c>
      <c r="T26" t="str">
        <f t="shared" si="7"/>
        <v>94</v>
      </c>
      <c r="U26" t="str">
        <f t="shared" si="8"/>
        <v>3</v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45">
        <v>51</v>
      </c>
      <c r="B27" s="40" t="str">
        <f t="shared" si="1"/>
        <v>Pomoći EU</v>
      </c>
      <c r="C27" s="45">
        <v>3431</v>
      </c>
      <c r="D27" s="40" t="str">
        <f t="shared" si="2"/>
        <v>Bankarske usluge i usluge platnog prometa</v>
      </c>
      <c r="E27" s="77" t="s">
        <v>4492</v>
      </c>
      <c r="F27" s="40" t="str">
        <f t="shared" si="3"/>
        <v>ERASMUS+ KA220-HED-902E85CF-EDUCATORE</v>
      </c>
      <c r="G27" s="40" t="str">
        <f t="shared" si="4"/>
        <v>0942</v>
      </c>
      <c r="H27" s="76">
        <v>8.7597053553653197</v>
      </c>
      <c r="I27" s="76">
        <v>0</v>
      </c>
      <c r="J27" s="76">
        <v>0</v>
      </c>
      <c r="K27" s="86"/>
      <c r="L27" s="85"/>
      <c r="M27" s="85"/>
      <c r="N27" s="86"/>
      <c r="O27" s="200"/>
      <c r="P27" s="44"/>
      <c r="Q27" t="str">
        <f>IF(C27="","",'OPĆI DIO'!$C$1)</f>
        <v>1940 SVEUČILIŠTE U ZAGREBU - UČITELJSKI FAKULTET</v>
      </c>
      <c r="R27" t="str">
        <f t="shared" si="5"/>
        <v>343</v>
      </c>
      <c r="S27" t="str">
        <f t="shared" si="6"/>
        <v>34</v>
      </c>
      <c r="T27" t="str">
        <f t="shared" si="7"/>
        <v>94</v>
      </c>
      <c r="U27" t="str">
        <f t="shared" si="8"/>
        <v>3</v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45">
        <v>51</v>
      </c>
      <c r="B28" s="40" t="str">
        <f t="shared" si="1"/>
        <v>Pomoći EU</v>
      </c>
      <c r="C28" s="45">
        <v>3111</v>
      </c>
      <c r="D28" s="40" t="str">
        <f t="shared" si="2"/>
        <v>Plaće za redovan rad</v>
      </c>
      <c r="E28" s="77" t="s">
        <v>4494</v>
      </c>
      <c r="F28" s="40" t="str">
        <f t="shared" si="3"/>
        <v>ERASMUS+ KA220-SCH-000024606-TAT</v>
      </c>
      <c r="G28" s="40" t="str">
        <f t="shared" si="4"/>
        <v>0942</v>
      </c>
      <c r="H28" s="76">
        <v>836.15369301214412</v>
      </c>
      <c r="I28" s="341">
        <v>836.15369301214412</v>
      </c>
      <c r="J28" s="76">
        <v>0</v>
      </c>
      <c r="K28" s="86"/>
      <c r="L28" s="85"/>
      <c r="M28" s="85"/>
      <c r="N28" s="86"/>
      <c r="O28" s="200"/>
      <c r="P28" s="44"/>
      <c r="Q28" t="str">
        <f>IF(C28="","",'OPĆI DIO'!$C$1)</f>
        <v>1940 SVEUČILIŠTE U ZAGREBU - UČITELJSKI FAKULTET</v>
      </c>
      <c r="R28" t="str">
        <f t="shared" si="5"/>
        <v>311</v>
      </c>
      <c r="S28" t="str">
        <f t="shared" si="6"/>
        <v>31</v>
      </c>
      <c r="T28" t="str">
        <f t="shared" si="7"/>
        <v>94</v>
      </c>
      <c r="U28" t="str">
        <f t="shared" si="8"/>
        <v>3</v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45">
        <v>51</v>
      </c>
      <c r="B29" s="40" t="str">
        <f t="shared" si="1"/>
        <v>Pomoći EU</v>
      </c>
      <c r="C29" s="45">
        <v>3132</v>
      </c>
      <c r="D29" s="40" t="str">
        <f t="shared" si="2"/>
        <v>Doprinosi za obvezno zdravstveno osiguranje</v>
      </c>
      <c r="E29" s="77" t="s">
        <v>4494</v>
      </c>
      <c r="F29" s="40" t="str">
        <f t="shared" si="3"/>
        <v>ERASMUS+ KA220-SCH-000024606-TAT</v>
      </c>
      <c r="G29" s="40" t="str">
        <f t="shared" si="4"/>
        <v>0942</v>
      </c>
      <c r="H29" s="76">
        <v>140.08892428163779</v>
      </c>
      <c r="I29" s="341">
        <v>140.08892428163779</v>
      </c>
      <c r="J29" s="76">
        <v>0</v>
      </c>
      <c r="K29" s="86"/>
      <c r="L29" s="85"/>
      <c r="M29" s="85"/>
      <c r="N29" s="86"/>
      <c r="O29" s="200"/>
      <c r="P29" s="44"/>
      <c r="Q29" t="str">
        <f>IF(C29="","",'OPĆI DIO'!$C$1)</f>
        <v>1940 SVEUČILIŠTE U ZAGREBU - UČITELJSKI FAKULTET</v>
      </c>
      <c r="R29" t="str">
        <f t="shared" si="5"/>
        <v>313</v>
      </c>
      <c r="S29" t="str">
        <f t="shared" si="6"/>
        <v>31</v>
      </c>
      <c r="T29" t="str">
        <f t="shared" si="7"/>
        <v>94</v>
      </c>
      <c r="U29" t="str">
        <f t="shared" si="8"/>
        <v>3</v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45">
        <v>51</v>
      </c>
      <c r="B30" s="40" t="str">
        <f t="shared" si="1"/>
        <v>Pomoći EU</v>
      </c>
      <c r="C30" s="45">
        <v>3211</v>
      </c>
      <c r="D30" s="40" t="str">
        <f t="shared" si="2"/>
        <v>Službena putovanja</v>
      </c>
      <c r="E30" s="77" t="s">
        <v>4494</v>
      </c>
      <c r="F30" s="40" t="str">
        <f t="shared" si="3"/>
        <v>ERASMUS+ KA220-SCH-000024606-TAT</v>
      </c>
      <c r="G30" s="40" t="str">
        <f t="shared" si="4"/>
        <v>0942</v>
      </c>
      <c r="H30" s="76">
        <v>1130</v>
      </c>
      <c r="I30" s="341">
        <v>907.82400955604214</v>
      </c>
      <c r="J30" s="76">
        <v>0</v>
      </c>
      <c r="K30" s="86"/>
      <c r="L30" s="85"/>
      <c r="M30" s="85"/>
      <c r="N30" s="86"/>
      <c r="O30" s="200"/>
      <c r="P30" s="44"/>
      <c r="Q30" t="str">
        <f>IF(C30="","",'OPĆI DIO'!$C$1)</f>
        <v>1940 SVEUČILIŠTE U ZAGREBU - UČITELJSKI FAKULTET</v>
      </c>
      <c r="R30" t="str">
        <f t="shared" si="5"/>
        <v>321</v>
      </c>
      <c r="S30" t="str">
        <f t="shared" si="6"/>
        <v>32</v>
      </c>
      <c r="T30" t="str">
        <f t="shared" si="7"/>
        <v>94</v>
      </c>
      <c r="U30" t="str">
        <f t="shared" si="8"/>
        <v>3</v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45">
        <v>51</v>
      </c>
      <c r="B31" s="40" t="str">
        <f t="shared" si="1"/>
        <v>Pomoći EU</v>
      </c>
      <c r="C31" s="45">
        <v>3214</v>
      </c>
      <c r="D31" s="40" t="str">
        <f t="shared" si="2"/>
        <v>Ostale naknade troškova zaposlenima</v>
      </c>
      <c r="E31" s="77" t="s">
        <v>4494</v>
      </c>
      <c r="F31" s="40" t="str">
        <f t="shared" si="3"/>
        <v>ERASMUS+ KA220-SCH-000024606-TAT</v>
      </c>
      <c r="G31" s="40" t="str">
        <f t="shared" si="4"/>
        <v>0942</v>
      </c>
      <c r="H31" s="76">
        <v>722</v>
      </c>
      <c r="I31" s="341">
        <v>1226.3587497511446</v>
      </c>
      <c r="J31" s="76">
        <v>0</v>
      </c>
      <c r="K31" s="86"/>
      <c r="L31" s="85"/>
      <c r="M31" s="85"/>
      <c r="N31" s="86"/>
      <c r="O31" s="200"/>
      <c r="P31" s="44"/>
      <c r="Q31" t="str">
        <f>IF(C31="","",'OPĆI DIO'!$C$1)</f>
        <v>1940 SVEUČILIŠTE U ZAGREBU - UČITELJSKI FAKULTET</v>
      </c>
      <c r="R31" t="str">
        <f t="shared" si="5"/>
        <v>321</v>
      </c>
      <c r="S31" t="str">
        <f t="shared" si="6"/>
        <v>32</v>
      </c>
      <c r="T31" t="str">
        <f t="shared" si="7"/>
        <v>94</v>
      </c>
      <c r="U31" t="str">
        <f t="shared" si="8"/>
        <v>3</v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45">
        <v>51</v>
      </c>
      <c r="B32" s="40" t="str">
        <f t="shared" si="1"/>
        <v>Pomoći EU</v>
      </c>
      <c r="C32" s="45">
        <v>3213</v>
      </c>
      <c r="D32" s="40" t="str">
        <f t="shared" si="2"/>
        <v>Stručno usavršavanje zaposlenika</v>
      </c>
      <c r="E32" s="77" t="s">
        <v>4494</v>
      </c>
      <c r="F32" s="40" t="str">
        <f t="shared" si="3"/>
        <v>ERASMUS+ KA220-SCH-000024606-TAT</v>
      </c>
      <c r="G32" s="40" t="str">
        <f t="shared" si="4"/>
        <v>0942</v>
      </c>
      <c r="H32" s="76">
        <v>827</v>
      </c>
      <c r="I32" s="341">
        <v>1102.9265379255423</v>
      </c>
      <c r="J32" s="76">
        <v>0</v>
      </c>
      <c r="K32" s="86"/>
      <c r="L32" s="85"/>
      <c r="M32" s="85"/>
      <c r="N32" s="86"/>
      <c r="O32" s="200"/>
      <c r="P32" s="44"/>
      <c r="Q32" t="str">
        <f>IF(C32="","",'OPĆI DIO'!$C$1)</f>
        <v>1940 SVEUČILIŠTE U ZAGREBU - UČITELJSKI FAKULTET</v>
      </c>
      <c r="R32" t="str">
        <f t="shared" si="5"/>
        <v>321</v>
      </c>
      <c r="S32" t="str">
        <f t="shared" si="6"/>
        <v>32</v>
      </c>
      <c r="T32" t="str">
        <f t="shared" si="7"/>
        <v>94</v>
      </c>
      <c r="U32" t="str">
        <f t="shared" si="8"/>
        <v>3</v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45">
        <v>51</v>
      </c>
      <c r="B33" s="40" t="str">
        <f t="shared" si="1"/>
        <v>Pomoći EU</v>
      </c>
      <c r="C33" s="45">
        <v>3293</v>
      </c>
      <c r="D33" s="40" t="str">
        <f t="shared" si="2"/>
        <v>Reprezentacija</v>
      </c>
      <c r="E33" s="77" t="s">
        <v>4494</v>
      </c>
      <c r="F33" s="40" t="str">
        <f t="shared" si="3"/>
        <v>ERASMUS+ KA220-SCH-000024606-TAT</v>
      </c>
      <c r="G33" s="40" t="str">
        <f t="shared" si="4"/>
        <v>0942</v>
      </c>
      <c r="H33" s="76">
        <v>362.33326697192911</v>
      </c>
      <c r="I33" s="341">
        <v>362.33326697192911</v>
      </c>
      <c r="J33" s="76">
        <v>0</v>
      </c>
      <c r="K33" s="86"/>
      <c r="L33" s="85"/>
      <c r="M33" s="85"/>
      <c r="N33" s="86"/>
      <c r="O33" s="200"/>
      <c r="P33" s="44"/>
      <c r="Q33" t="str">
        <f>IF(C33="","",'OPĆI DIO'!$C$1)</f>
        <v>1940 SVEUČILIŠTE U ZAGREBU - UČITELJSKI FAKULTET</v>
      </c>
      <c r="R33" t="str">
        <f t="shared" si="5"/>
        <v>329</v>
      </c>
      <c r="S33" t="str">
        <f t="shared" si="6"/>
        <v>32</v>
      </c>
      <c r="T33" t="str">
        <f t="shared" si="7"/>
        <v>94</v>
      </c>
      <c r="U33" t="str">
        <f t="shared" si="8"/>
        <v>3</v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45">
        <v>51</v>
      </c>
      <c r="B34" s="40" t="str">
        <f t="shared" si="1"/>
        <v>Pomoći EU</v>
      </c>
      <c r="C34" s="45">
        <v>3237</v>
      </c>
      <c r="D34" s="40" t="str">
        <f t="shared" si="2"/>
        <v>Intelektualne i osobne usluge</v>
      </c>
      <c r="E34" s="77" t="s">
        <v>4494</v>
      </c>
      <c r="F34" s="40" t="str">
        <f t="shared" si="3"/>
        <v>ERASMUS+ KA220-SCH-000024606-TAT</v>
      </c>
      <c r="G34" s="40" t="str">
        <f t="shared" si="4"/>
        <v>0942</v>
      </c>
      <c r="H34" s="76">
        <v>162</v>
      </c>
      <c r="I34" s="341">
        <v>362.33326697192911</v>
      </c>
      <c r="J34" s="76">
        <v>0</v>
      </c>
      <c r="K34" s="86"/>
      <c r="L34" s="85"/>
      <c r="M34" s="85"/>
      <c r="N34" s="86"/>
      <c r="O34" s="200"/>
      <c r="P34" s="44"/>
      <c r="Q34" t="str">
        <f>IF(C34="","",'OPĆI DIO'!$C$1)</f>
        <v>1940 SVEUČILIŠTE U ZAGREBU - UČITELJSKI FAKULTET</v>
      </c>
      <c r="R34" t="str">
        <f t="shared" si="5"/>
        <v>323</v>
      </c>
      <c r="S34" t="str">
        <f t="shared" si="6"/>
        <v>32</v>
      </c>
      <c r="T34" t="str">
        <f t="shared" si="7"/>
        <v>94</v>
      </c>
      <c r="U34" t="str">
        <f t="shared" si="8"/>
        <v>3</v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45">
        <v>51</v>
      </c>
      <c r="B35" s="40" t="str">
        <f t="shared" si="1"/>
        <v>Pomoći EU</v>
      </c>
      <c r="C35" s="45">
        <v>3431</v>
      </c>
      <c r="D35" s="40" t="str">
        <f t="shared" si="2"/>
        <v>Bankarske usluge i usluge platnog prometa</v>
      </c>
      <c r="E35" s="77" t="s">
        <v>4494</v>
      </c>
      <c r="F35" s="40" t="str">
        <f t="shared" si="3"/>
        <v>ERASMUS+ KA220-SCH-000024606-TAT</v>
      </c>
      <c r="G35" s="40" t="str">
        <f t="shared" si="4"/>
        <v>0942</v>
      </c>
      <c r="H35" s="76">
        <v>16.590351051828257</v>
      </c>
      <c r="I35" s="341">
        <v>16.590351051828257</v>
      </c>
      <c r="J35" s="76">
        <v>0</v>
      </c>
      <c r="K35" s="86"/>
      <c r="L35" s="85"/>
      <c r="M35" s="85"/>
      <c r="N35" s="86"/>
      <c r="O35" s="200"/>
      <c r="P35" s="44"/>
      <c r="Q35" t="str">
        <f>IF(C35="","",'OPĆI DIO'!$C$1)</f>
        <v>1940 SVEUČILIŠTE U ZAGREBU - UČITELJSKI FAKULTET</v>
      </c>
      <c r="R35" t="str">
        <f t="shared" si="5"/>
        <v>343</v>
      </c>
      <c r="S35" t="str">
        <f t="shared" si="6"/>
        <v>34</v>
      </c>
      <c r="T35" t="str">
        <f t="shared" si="7"/>
        <v>94</v>
      </c>
      <c r="U35" t="str">
        <f t="shared" si="8"/>
        <v>3</v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45">
        <v>51</v>
      </c>
      <c r="B36" s="40" t="str">
        <f t="shared" si="1"/>
        <v>Pomoći EU</v>
      </c>
      <c r="C36" s="45">
        <v>4221</v>
      </c>
      <c r="D36" s="40" t="str">
        <f t="shared" si="2"/>
        <v>Uredska oprema i namještaj</v>
      </c>
      <c r="E36" s="77" t="s">
        <v>4494</v>
      </c>
      <c r="F36" s="40" t="str">
        <f t="shared" si="3"/>
        <v>ERASMUS+ KA220-SCH-000024606-TAT</v>
      </c>
      <c r="G36" s="40" t="str">
        <f t="shared" si="4"/>
        <v>0942</v>
      </c>
      <c r="H36" s="76">
        <v>604</v>
      </c>
      <c r="I36" s="341">
        <v>391.59864622735415</v>
      </c>
      <c r="J36" s="76">
        <v>0</v>
      </c>
      <c r="K36" s="86"/>
      <c r="L36" s="85"/>
      <c r="M36" s="85"/>
      <c r="N36" s="86"/>
      <c r="O36" s="200"/>
      <c r="P36" s="44"/>
      <c r="Q36" t="str">
        <f>IF(C36="","",'OPĆI DIO'!$C$1)</f>
        <v>1940 SVEUČILIŠTE U ZAGREBU - UČITELJSKI FAKULTET</v>
      </c>
      <c r="R36" t="str">
        <f t="shared" si="5"/>
        <v>422</v>
      </c>
      <c r="S36" t="str">
        <f t="shared" si="6"/>
        <v>42</v>
      </c>
      <c r="T36" t="str">
        <f t="shared" si="7"/>
        <v>94</v>
      </c>
      <c r="U36" t="str">
        <f t="shared" si="8"/>
        <v>4</v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45">
        <v>51</v>
      </c>
      <c r="B37" s="40" t="str">
        <f t="shared" si="1"/>
        <v>Pomoći EU</v>
      </c>
      <c r="C37" s="45">
        <v>3111</v>
      </c>
      <c r="D37" s="40" t="str">
        <f t="shared" si="2"/>
        <v>Plaće za redovan rad</v>
      </c>
      <c r="E37" s="77" t="s">
        <v>4496</v>
      </c>
      <c r="F37" s="40" t="str">
        <f t="shared" si="3"/>
        <v>ERASMUS+ KA220-SCH-000034443–CARE2LEARN</v>
      </c>
      <c r="G37" s="40" t="str">
        <f t="shared" si="4"/>
        <v>0942</v>
      </c>
      <c r="H37" s="76">
        <v>5322</v>
      </c>
      <c r="I37" s="341">
        <v>975.51264184750141</v>
      </c>
      <c r="J37" s="76">
        <v>0</v>
      </c>
      <c r="K37" s="86"/>
      <c r="L37" s="85"/>
      <c r="M37" s="85"/>
      <c r="N37" s="86"/>
      <c r="O37" s="200"/>
      <c r="P37" s="44"/>
      <c r="Q37" t="str">
        <f>IF(C37="","",'OPĆI DIO'!$C$1)</f>
        <v>1940 SVEUČILIŠTE U ZAGREBU - UČITELJSKI FAKULTET</v>
      </c>
      <c r="R37" t="str">
        <f t="shared" si="5"/>
        <v>311</v>
      </c>
      <c r="S37" t="str">
        <f t="shared" si="6"/>
        <v>31</v>
      </c>
      <c r="T37" t="str">
        <f t="shared" si="7"/>
        <v>94</v>
      </c>
      <c r="U37" t="str">
        <f t="shared" si="8"/>
        <v>3</v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45">
        <v>51</v>
      </c>
      <c r="B38" s="40" t="str">
        <f t="shared" si="1"/>
        <v>Pomoći EU</v>
      </c>
      <c r="C38" s="45">
        <v>3132</v>
      </c>
      <c r="D38" s="40" t="str">
        <f t="shared" si="2"/>
        <v>Doprinosi za obvezno zdravstveno osiguranje</v>
      </c>
      <c r="E38" s="77" t="s">
        <v>4496</v>
      </c>
      <c r="F38" s="40" t="str">
        <f t="shared" si="3"/>
        <v>ERASMUS+ KA220-SCH-000034443–CARE2LEARN</v>
      </c>
      <c r="G38" s="40" t="str">
        <f t="shared" si="4"/>
        <v>0942</v>
      </c>
      <c r="H38" s="76">
        <v>1245</v>
      </c>
      <c r="I38" s="341">
        <v>163.91266839206315</v>
      </c>
      <c r="J38" s="76">
        <v>0</v>
      </c>
      <c r="K38" s="86"/>
      <c r="L38" s="85"/>
      <c r="M38" s="85"/>
      <c r="N38" s="86"/>
      <c r="O38" s="200"/>
      <c r="P38" s="44"/>
      <c r="Q38" t="str">
        <f>IF(C38="","",'OPĆI DIO'!$C$1)</f>
        <v>1940 SVEUČILIŠTE U ZAGREBU - UČITELJSKI FAKULTET</v>
      </c>
      <c r="R38" t="str">
        <f t="shared" si="5"/>
        <v>313</v>
      </c>
      <c r="S38" t="str">
        <f t="shared" si="6"/>
        <v>31</v>
      </c>
      <c r="T38" t="str">
        <f t="shared" si="7"/>
        <v>94</v>
      </c>
      <c r="U38" t="str">
        <f t="shared" si="8"/>
        <v>3</v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45">
        <v>51</v>
      </c>
      <c r="B39" s="40" t="str">
        <f t="shared" si="1"/>
        <v>Pomoći EU</v>
      </c>
      <c r="C39" s="45">
        <v>3211</v>
      </c>
      <c r="D39" s="40" t="str">
        <f t="shared" si="2"/>
        <v>Službena putovanja</v>
      </c>
      <c r="E39" s="77" t="s">
        <v>4496</v>
      </c>
      <c r="F39" s="40" t="str">
        <f t="shared" si="3"/>
        <v>ERASMUS+ KA220-SCH-000034443–CARE2LEARN</v>
      </c>
      <c r="G39" s="40" t="str">
        <f t="shared" si="4"/>
        <v>0942</v>
      </c>
      <c r="H39" s="76">
        <v>940</v>
      </c>
      <c r="I39" s="341">
        <v>138</v>
      </c>
      <c r="J39" s="76">
        <v>0</v>
      </c>
      <c r="K39" s="86"/>
      <c r="L39" s="85"/>
      <c r="M39" s="85"/>
      <c r="N39" s="86"/>
      <c r="O39" s="200"/>
      <c r="P39" s="44"/>
      <c r="Q39" t="str">
        <f>IF(C39="","",'OPĆI DIO'!$C$1)</f>
        <v>1940 SVEUČILIŠTE U ZAGREBU - UČITELJSKI FAKULTET</v>
      </c>
      <c r="R39" t="str">
        <f t="shared" si="5"/>
        <v>321</v>
      </c>
      <c r="S39" t="str">
        <f t="shared" si="6"/>
        <v>32</v>
      </c>
      <c r="T39" t="str">
        <f t="shared" si="7"/>
        <v>94</v>
      </c>
      <c r="U39" t="str">
        <f t="shared" si="8"/>
        <v>3</v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45">
        <v>51</v>
      </c>
      <c r="B40" s="40" t="str">
        <f t="shared" si="1"/>
        <v>Pomoći EU</v>
      </c>
      <c r="C40" s="45">
        <v>3214</v>
      </c>
      <c r="D40" s="40" t="str">
        <f t="shared" si="2"/>
        <v>Ostale naknade troškova zaposlenima</v>
      </c>
      <c r="E40" s="77" t="s">
        <v>4496</v>
      </c>
      <c r="F40" s="40" t="str">
        <f t="shared" si="3"/>
        <v>ERASMUS+ KA220-SCH-000034443–CARE2LEARN</v>
      </c>
      <c r="G40" s="40" t="str">
        <f t="shared" si="4"/>
        <v>0942</v>
      </c>
      <c r="H40" s="76">
        <v>224</v>
      </c>
      <c r="I40" s="341">
        <v>157.94014201340499</v>
      </c>
      <c r="J40" s="76">
        <v>0</v>
      </c>
      <c r="K40" s="86"/>
      <c r="L40" s="85"/>
      <c r="M40" s="85"/>
      <c r="N40" s="86"/>
      <c r="O40" s="200"/>
      <c r="P40" s="44"/>
      <c r="Q40" t="str">
        <f>IF(C40="","",'OPĆI DIO'!$C$1)</f>
        <v>1940 SVEUČILIŠTE U ZAGREBU - UČITELJSKI FAKULTET</v>
      </c>
      <c r="R40" t="str">
        <f t="shared" si="5"/>
        <v>321</v>
      </c>
      <c r="S40" t="str">
        <f t="shared" si="6"/>
        <v>32</v>
      </c>
      <c r="T40" t="str">
        <f t="shared" si="7"/>
        <v>94</v>
      </c>
      <c r="U40" t="str">
        <f t="shared" si="8"/>
        <v>3</v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45">
        <v>51</v>
      </c>
      <c r="B41" s="40" t="str">
        <f t="shared" si="1"/>
        <v>Pomoći EU</v>
      </c>
      <c r="C41" s="45">
        <v>3213</v>
      </c>
      <c r="D41" s="40" t="str">
        <f t="shared" si="2"/>
        <v>Stručno usavršavanje zaposlenika</v>
      </c>
      <c r="E41" s="77" t="s">
        <v>4496</v>
      </c>
      <c r="F41" s="40" t="str">
        <f t="shared" si="3"/>
        <v>ERASMUS+ KA220-SCH-000034443–CARE2LEARN</v>
      </c>
      <c r="G41" s="40" t="str">
        <f t="shared" si="4"/>
        <v>0942</v>
      </c>
      <c r="H41" s="76">
        <v>350</v>
      </c>
      <c r="I41" s="341">
        <v>99.54210631096953</v>
      </c>
      <c r="J41" s="76">
        <v>0</v>
      </c>
      <c r="K41" s="86"/>
      <c r="L41" s="85"/>
      <c r="M41" s="85"/>
      <c r="N41" s="86"/>
      <c r="O41" s="200"/>
      <c r="P41" s="44"/>
      <c r="Q41" t="str">
        <f>IF(C41="","",'OPĆI DIO'!$C$1)</f>
        <v>1940 SVEUČILIŠTE U ZAGREBU - UČITELJSKI FAKULTET</v>
      </c>
      <c r="R41" t="str">
        <f t="shared" si="5"/>
        <v>321</v>
      </c>
      <c r="S41" t="str">
        <f t="shared" si="6"/>
        <v>32</v>
      </c>
      <c r="T41" t="str">
        <f t="shared" si="7"/>
        <v>94</v>
      </c>
      <c r="U41" t="str">
        <f t="shared" si="8"/>
        <v>3</v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45">
        <v>51</v>
      </c>
      <c r="B42" s="40" t="str">
        <f t="shared" si="1"/>
        <v>Pomoći EU</v>
      </c>
      <c r="C42" s="45">
        <v>3293</v>
      </c>
      <c r="D42" s="40" t="str">
        <f t="shared" si="2"/>
        <v>Reprezentacija</v>
      </c>
      <c r="E42" s="77" t="s">
        <v>4496</v>
      </c>
      <c r="F42" s="40" t="str">
        <f t="shared" si="3"/>
        <v>ERASMUS+ KA220-SCH-000034443–CARE2LEARN</v>
      </c>
      <c r="G42" s="40" t="str">
        <f t="shared" si="4"/>
        <v>0942</v>
      </c>
      <c r="H42" s="76">
        <v>121</v>
      </c>
      <c r="I42" s="341">
        <v>229.61045855730305</v>
      </c>
      <c r="J42" s="76">
        <v>0</v>
      </c>
      <c r="K42" s="86"/>
      <c r="L42" s="85"/>
      <c r="M42" s="85"/>
      <c r="N42" s="86"/>
      <c r="O42" s="200"/>
      <c r="P42" s="44"/>
      <c r="Q42" t="str">
        <f>IF(C42="","",'OPĆI DIO'!$C$1)</f>
        <v>1940 SVEUČILIŠTE U ZAGREBU - UČITELJSKI FAKULTET</v>
      </c>
      <c r="R42" t="str">
        <f t="shared" si="5"/>
        <v>329</v>
      </c>
      <c r="S42" t="str">
        <f t="shared" si="6"/>
        <v>32</v>
      </c>
      <c r="T42" t="str">
        <f t="shared" si="7"/>
        <v>94</v>
      </c>
      <c r="U42" t="str">
        <f t="shared" si="8"/>
        <v>3</v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45">
        <v>51</v>
      </c>
      <c r="B43" s="40" t="str">
        <f t="shared" si="1"/>
        <v>Pomoći EU</v>
      </c>
      <c r="C43" s="45">
        <v>3237</v>
      </c>
      <c r="D43" s="40" t="str">
        <f t="shared" si="2"/>
        <v>Intelektualne i osobne usluge</v>
      </c>
      <c r="E43" s="77" t="s">
        <v>4496</v>
      </c>
      <c r="F43" s="40" t="str">
        <f t="shared" si="3"/>
        <v>ERASMUS+ KA220-SCH-000034443–CARE2LEARN</v>
      </c>
      <c r="G43" s="40" t="str">
        <f t="shared" si="4"/>
        <v>0942</v>
      </c>
      <c r="H43" s="76">
        <v>60</v>
      </c>
      <c r="I43" s="341">
        <v>30</v>
      </c>
      <c r="J43" s="76">
        <v>0</v>
      </c>
      <c r="K43" s="86"/>
      <c r="L43" s="85"/>
      <c r="M43" s="85"/>
      <c r="N43" s="86"/>
      <c r="O43" s="200"/>
      <c r="P43" s="44"/>
      <c r="Q43" t="str">
        <f>IF(C43="","",'OPĆI DIO'!$C$1)</f>
        <v>1940 SVEUČILIŠTE U ZAGREBU - UČITELJSKI FAKULTET</v>
      </c>
      <c r="R43" t="str">
        <f t="shared" si="5"/>
        <v>323</v>
      </c>
      <c r="S43" t="str">
        <f t="shared" si="6"/>
        <v>32</v>
      </c>
      <c r="T43" t="str">
        <f t="shared" si="7"/>
        <v>94</v>
      </c>
      <c r="U43" t="str">
        <f t="shared" si="8"/>
        <v>3</v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45">
        <v>51</v>
      </c>
      <c r="B44" s="40" t="str">
        <f t="shared" si="1"/>
        <v>Pomoći EU</v>
      </c>
      <c r="C44" s="45">
        <v>3431</v>
      </c>
      <c r="D44" s="40" t="str">
        <f t="shared" si="2"/>
        <v>Bankarske usluge i usluge platnog prometa</v>
      </c>
      <c r="E44" s="77" t="s">
        <v>4496</v>
      </c>
      <c r="F44" s="40" t="str">
        <f t="shared" si="3"/>
        <v>ERASMUS+ KA220-SCH-000034443–CARE2LEARN</v>
      </c>
      <c r="G44" s="40" t="str">
        <f t="shared" si="4"/>
        <v>0942</v>
      </c>
      <c r="H44" s="76">
        <v>21.899263388413296</v>
      </c>
      <c r="I44" s="342">
        <v>5.3089123365850419</v>
      </c>
      <c r="J44" s="76">
        <v>0</v>
      </c>
      <c r="K44" s="86"/>
      <c r="L44" s="85"/>
      <c r="M44" s="85"/>
      <c r="N44" s="86"/>
      <c r="O44" s="200"/>
      <c r="P44" s="44"/>
      <c r="Q44" t="str">
        <f>IF(C44="","",'OPĆI DIO'!$C$1)</f>
        <v>1940 SVEUČILIŠTE U ZAGREBU - UČITELJSKI FAKULTET</v>
      </c>
      <c r="R44" t="str">
        <f t="shared" si="5"/>
        <v>343</v>
      </c>
      <c r="S44" t="str">
        <f t="shared" si="6"/>
        <v>34</v>
      </c>
      <c r="T44" t="str">
        <f t="shared" si="7"/>
        <v>94</v>
      </c>
      <c r="U44" t="str">
        <f t="shared" si="8"/>
        <v>3</v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45">
        <v>51</v>
      </c>
      <c r="B45" s="40" t="str">
        <f t="shared" si="1"/>
        <v>Pomoći EU</v>
      </c>
      <c r="C45" s="45">
        <v>3111</v>
      </c>
      <c r="D45" s="40" t="str">
        <f t="shared" si="2"/>
        <v>Plaće za redovan rad</v>
      </c>
      <c r="E45" s="77" t="s">
        <v>4498</v>
      </c>
      <c r="F45" s="40" t="str">
        <f t="shared" si="3"/>
        <v>ERASMUS+ KA220-SCH-000024512-GIFTED</v>
      </c>
      <c r="G45" s="40" t="str">
        <f t="shared" si="4"/>
        <v>0942</v>
      </c>
      <c r="H45" s="76">
        <v>5203</v>
      </c>
      <c r="I45" s="343">
        <v>2601</v>
      </c>
      <c r="J45" s="76">
        <v>0</v>
      </c>
      <c r="K45" s="86"/>
      <c r="L45" s="85"/>
      <c r="M45" s="85"/>
      <c r="N45" s="86"/>
      <c r="O45" s="200"/>
      <c r="P45" s="44"/>
      <c r="Q45" t="str">
        <f>IF(C45="","",'OPĆI DIO'!$C$1)</f>
        <v>1940 SVEUČILIŠTE U ZAGREBU - UČITELJSKI FAKULTET</v>
      </c>
      <c r="R45" t="str">
        <f t="shared" si="5"/>
        <v>311</v>
      </c>
      <c r="S45" t="str">
        <f t="shared" si="6"/>
        <v>31</v>
      </c>
      <c r="T45" t="str">
        <f t="shared" si="7"/>
        <v>94</v>
      </c>
      <c r="U45" t="str">
        <f t="shared" si="8"/>
        <v>3</v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45">
        <v>51</v>
      </c>
      <c r="B46" s="40" t="str">
        <f t="shared" si="1"/>
        <v>Pomoći EU</v>
      </c>
      <c r="C46" s="45">
        <v>3132</v>
      </c>
      <c r="D46" s="40" t="str">
        <f t="shared" si="2"/>
        <v>Doprinosi za obvezno zdravstveno osiguranje</v>
      </c>
      <c r="E46" s="77" t="s">
        <v>4498</v>
      </c>
      <c r="F46" s="40" t="str">
        <f t="shared" si="3"/>
        <v>ERASMUS+ KA220-SCH-000024512-GIFTED</v>
      </c>
      <c r="G46" s="40" t="str">
        <f t="shared" si="4"/>
        <v>0942</v>
      </c>
      <c r="H46" s="76">
        <v>873</v>
      </c>
      <c r="I46" s="341">
        <v>437</v>
      </c>
      <c r="J46" s="76">
        <v>0</v>
      </c>
      <c r="K46" s="86"/>
      <c r="L46" s="85"/>
      <c r="M46" s="85"/>
      <c r="N46" s="86"/>
      <c r="O46" s="200"/>
      <c r="P46" s="44"/>
      <c r="Q46" t="str">
        <f>IF(C46="","",'OPĆI DIO'!$C$1)</f>
        <v>1940 SVEUČILIŠTE U ZAGREBU - UČITELJSKI FAKULTET</v>
      </c>
      <c r="R46" t="str">
        <f t="shared" si="5"/>
        <v>313</v>
      </c>
      <c r="S46" t="str">
        <f t="shared" si="6"/>
        <v>31</v>
      </c>
      <c r="T46" t="str">
        <f t="shared" si="7"/>
        <v>94</v>
      </c>
      <c r="U46" t="str">
        <f t="shared" si="8"/>
        <v>3</v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45">
        <v>51</v>
      </c>
      <c r="B47" s="40" t="str">
        <f t="shared" si="1"/>
        <v>Pomoći EU</v>
      </c>
      <c r="C47" s="45">
        <v>3211</v>
      </c>
      <c r="D47" s="40" t="str">
        <f t="shared" si="2"/>
        <v>Službena putovanja</v>
      </c>
      <c r="E47" s="77" t="s">
        <v>4498</v>
      </c>
      <c r="F47" s="40" t="str">
        <f t="shared" si="3"/>
        <v>ERASMUS+ KA220-SCH-000024512-GIFTED</v>
      </c>
      <c r="G47" s="40" t="str">
        <f t="shared" si="4"/>
        <v>0942</v>
      </c>
      <c r="H47" s="76">
        <v>2984</v>
      </c>
      <c r="I47" s="341">
        <v>1492</v>
      </c>
      <c r="J47" s="76">
        <v>0</v>
      </c>
      <c r="K47" s="86"/>
      <c r="L47" s="85"/>
      <c r="M47" s="85"/>
      <c r="N47" s="86"/>
      <c r="O47" s="200"/>
      <c r="P47" s="44"/>
      <c r="Q47" t="str">
        <f>IF(C47="","",'OPĆI DIO'!$C$1)</f>
        <v>1940 SVEUČILIŠTE U ZAGREBU - UČITELJSKI FAKULTET</v>
      </c>
      <c r="R47" t="str">
        <f t="shared" si="5"/>
        <v>321</v>
      </c>
      <c r="S47" t="str">
        <f t="shared" si="6"/>
        <v>32</v>
      </c>
      <c r="T47" t="str">
        <f t="shared" si="7"/>
        <v>94</v>
      </c>
      <c r="U47" t="str">
        <f t="shared" si="8"/>
        <v>3</v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45">
        <v>51</v>
      </c>
      <c r="B48" s="40" t="str">
        <f t="shared" si="1"/>
        <v>Pomoći EU</v>
      </c>
      <c r="C48" s="45">
        <v>3214</v>
      </c>
      <c r="D48" s="40" t="str">
        <f t="shared" si="2"/>
        <v>Ostale naknade troškova zaposlenima</v>
      </c>
      <c r="E48" s="77" t="s">
        <v>4498</v>
      </c>
      <c r="F48" s="40" t="str">
        <f t="shared" si="3"/>
        <v>ERASMUS+ KA220-SCH-000024512-GIFTED</v>
      </c>
      <c r="G48" s="40" t="str">
        <f t="shared" si="4"/>
        <v>0942</v>
      </c>
      <c r="H48" s="76">
        <v>2007</v>
      </c>
      <c r="I48" s="341">
        <v>1003</v>
      </c>
      <c r="J48" s="76">
        <v>0</v>
      </c>
      <c r="K48" s="86"/>
      <c r="L48" s="85"/>
      <c r="M48" s="85"/>
      <c r="N48" s="86"/>
      <c r="O48" s="200"/>
      <c r="P48" s="44"/>
      <c r="Q48" t="str">
        <f>IF(C48="","",'OPĆI DIO'!$C$1)</f>
        <v>1940 SVEUČILIŠTE U ZAGREBU - UČITELJSKI FAKULTET</v>
      </c>
      <c r="R48" t="str">
        <f t="shared" si="5"/>
        <v>321</v>
      </c>
      <c r="S48" t="str">
        <f t="shared" si="6"/>
        <v>32</v>
      </c>
      <c r="T48" t="str">
        <f t="shared" si="7"/>
        <v>94</v>
      </c>
      <c r="U48" t="str">
        <f t="shared" si="8"/>
        <v>3</v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45">
        <v>51</v>
      </c>
      <c r="B49" s="40" t="str">
        <f t="shared" si="1"/>
        <v>Pomoći EU</v>
      </c>
      <c r="C49" s="45">
        <v>3213</v>
      </c>
      <c r="D49" s="40" t="str">
        <f t="shared" si="2"/>
        <v>Stručno usavršavanje zaposlenika</v>
      </c>
      <c r="E49" s="77" t="s">
        <v>4498</v>
      </c>
      <c r="F49" s="40" t="str">
        <f t="shared" si="3"/>
        <v>ERASMUS+ KA220-SCH-000024512-GIFTED</v>
      </c>
      <c r="G49" s="40" t="str">
        <f t="shared" si="4"/>
        <v>0942</v>
      </c>
      <c r="H49" s="76">
        <v>1172</v>
      </c>
      <c r="I49" s="341">
        <v>586</v>
      </c>
      <c r="J49" s="76">
        <v>0</v>
      </c>
      <c r="K49" s="86"/>
      <c r="L49" s="85"/>
      <c r="M49" s="85"/>
      <c r="N49" s="86"/>
      <c r="O49" s="200"/>
      <c r="P49" s="44"/>
      <c r="Q49" t="str">
        <f>IF(C49="","",'OPĆI DIO'!$C$1)</f>
        <v>1940 SVEUČILIŠTE U ZAGREBU - UČITELJSKI FAKULTET</v>
      </c>
      <c r="R49" t="str">
        <f t="shared" si="5"/>
        <v>321</v>
      </c>
      <c r="S49" t="str">
        <f t="shared" si="6"/>
        <v>32</v>
      </c>
      <c r="T49" t="str">
        <f t="shared" si="7"/>
        <v>94</v>
      </c>
      <c r="U49" t="str">
        <f t="shared" si="8"/>
        <v>3</v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45">
        <v>51</v>
      </c>
      <c r="B50" s="40" t="str">
        <f t="shared" si="1"/>
        <v>Pomoći EU</v>
      </c>
      <c r="C50" s="45">
        <v>3293</v>
      </c>
      <c r="D50" s="40" t="str">
        <f t="shared" si="2"/>
        <v>Reprezentacija</v>
      </c>
      <c r="E50" s="77" t="s">
        <v>4498</v>
      </c>
      <c r="F50" s="40" t="str">
        <f t="shared" si="3"/>
        <v>ERASMUS+ KA220-SCH-000024512-GIFTED</v>
      </c>
      <c r="G50" s="40" t="str">
        <f t="shared" si="4"/>
        <v>0942</v>
      </c>
      <c r="H50" s="76">
        <v>1359</v>
      </c>
      <c r="I50" s="341">
        <v>680</v>
      </c>
      <c r="J50" s="76">
        <v>0</v>
      </c>
      <c r="K50" s="86"/>
      <c r="L50" s="85"/>
      <c r="M50" s="85"/>
      <c r="N50" s="86"/>
      <c r="O50" s="200"/>
      <c r="P50" s="44"/>
      <c r="Q50" t="str">
        <f>IF(C50="","",'OPĆI DIO'!$C$1)</f>
        <v>1940 SVEUČILIŠTE U ZAGREBU - UČITELJSKI FAKULTET</v>
      </c>
      <c r="R50" t="str">
        <f t="shared" si="5"/>
        <v>329</v>
      </c>
      <c r="S50" t="str">
        <f t="shared" si="6"/>
        <v>32</v>
      </c>
      <c r="T50" t="str">
        <f t="shared" si="7"/>
        <v>94</v>
      </c>
      <c r="U50" t="str">
        <f t="shared" si="8"/>
        <v>3</v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45">
        <v>51</v>
      </c>
      <c r="B51" s="40" t="str">
        <f t="shared" si="1"/>
        <v>Pomoći EU</v>
      </c>
      <c r="C51" s="45">
        <v>3237</v>
      </c>
      <c r="D51" s="40" t="str">
        <f t="shared" si="2"/>
        <v>Intelektualne i osobne usluge</v>
      </c>
      <c r="E51" s="77" t="s">
        <v>4498</v>
      </c>
      <c r="F51" s="40" t="str">
        <f t="shared" si="3"/>
        <v>ERASMUS+ KA220-SCH-000024512-GIFTED</v>
      </c>
      <c r="G51" s="40" t="str">
        <f t="shared" si="4"/>
        <v>0942</v>
      </c>
      <c r="H51" s="76">
        <v>1290</v>
      </c>
      <c r="I51" s="341">
        <v>645</v>
      </c>
      <c r="J51" s="76">
        <v>0</v>
      </c>
      <c r="K51" s="86"/>
      <c r="L51" s="85"/>
      <c r="M51" s="85"/>
      <c r="N51" s="86"/>
      <c r="O51" s="200"/>
      <c r="P51" s="44"/>
      <c r="Q51" t="str">
        <f>IF(C51="","",'OPĆI DIO'!$C$1)</f>
        <v>1940 SVEUČILIŠTE U ZAGREBU - UČITELJSKI FAKULTET</v>
      </c>
      <c r="R51" t="str">
        <f t="shared" si="5"/>
        <v>323</v>
      </c>
      <c r="S51" t="str">
        <f t="shared" si="6"/>
        <v>32</v>
      </c>
      <c r="T51" t="str">
        <f t="shared" si="7"/>
        <v>94</v>
      </c>
      <c r="U51" t="str">
        <f t="shared" si="8"/>
        <v>3</v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45">
        <v>51</v>
      </c>
      <c r="B52" s="40" t="str">
        <f t="shared" si="1"/>
        <v>Pomoći EU</v>
      </c>
      <c r="C52" s="45">
        <v>3431</v>
      </c>
      <c r="D52" s="40" t="str">
        <f t="shared" si="2"/>
        <v>Bankarske usluge i usluge platnog prometa</v>
      </c>
      <c r="E52" s="77" t="s">
        <v>4498</v>
      </c>
      <c r="F52" s="40" t="str">
        <f t="shared" si="3"/>
        <v>ERASMUS+ KA220-SCH-000024512-GIFTED</v>
      </c>
      <c r="G52" s="40" t="str">
        <f t="shared" si="4"/>
        <v>0942</v>
      </c>
      <c r="H52" s="76">
        <v>53</v>
      </c>
      <c r="I52" s="341">
        <v>27</v>
      </c>
      <c r="J52" s="76">
        <v>0</v>
      </c>
      <c r="K52" s="86"/>
      <c r="L52" s="85"/>
      <c r="M52" s="85"/>
      <c r="N52" s="86"/>
      <c r="O52" s="200"/>
      <c r="P52" s="44"/>
      <c r="Q52" t="str">
        <f>IF(C52="","",'OPĆI DIO'!$C$1)</f>
        <v>1940 SVEUČILIŠTE U ZAGREBU - UČITELJSKI FAKULTET</v>
      </c>
      <c r="R52" t="str">
        <f t="shared" si="5"/>
        <v>343</v>
      </c>
      <c r="S52" t="str">
        <f t="shared" si="6"/>
        <v>34</v>
      </c>
      <c r="T52" t="str">
        <f t="shared" si="7"/>
        <v>94</v>
      </c>
      <c r="U52" t="str">
        <f t="shared" si="8"/>
        <v>3</v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45">
        <v>51</v>
      </c>
      <c r="B53" s="40" t="str">
        <f t="shared" si="1"/>
        <v>Pomoći EU</v>
      </c>
      <c r="C53" s="45">
        <v>3231</v>
      </c>
      <c r="D53" s="40" t="str">
        <f t="shared" si="2"/>
        <v>Usluge telefona, pošte i prijevoza</v>
      </c>
      <c r="E53" s="77" t="s">
        <v>4498</v>
      </c>
      <c r="F53" s="40" t="str">
        <f t="shared" si="3"/>
        <v>ERASMUS+ KA220-SCH-000024512-GIFTED</v>
      </c>
      <c r="G53" s="40" t="str">
        <f t="shared" si="4"/>
        <v>0942</v>
      </c>
      <c r="H53" s="76">
        <v>1200</v>
      </c>
      <c r="I53" s="341">
        <v>600</v>
      </c>
      <c r="J53" s="76">
        <v>0</v>
      </c>
      <c r="K53" s="86"/>
      <c r="L53" s="85"/>
      <c r="M53" s="85"/>
      <c r="N53" s="86"/>
      <c r="O53" s="200"/>
      <c r="P53" s="44"/>
      <c r="Q53" t="str">
        <f>IF(C53="","",'OPĆI DIO'!$C$1)</f>
        <v>1940 SVEUČILIŠTE U ZAGREBU - UČITELJSKI FAKULTET</v>
      </c>
      <c r="R53" t="str">
        <f t="shared" si="5"/>
        <v>323</v>
      </c>
      <c r="S53" t="str">
        <f t="shared" si="6"/>
        <v>32</v>
      </c>
      <c r="T53" t="str">
        <f t="shared" si="7"/>
        <v>94</v>
      </c>
      <c r="U53" t="str">
        <f t="shared" si="8"/>
        <v>3</v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45">
        <v>51</v>
      </c>
      <c r="B54" s="40" t="str">
        <f t="shared" si="1"/>
        <v>Pomoći EU</v>
      </c>
      <c r="C54" s="45">
        <v>3111</v>
      </c>
      <c r="D54" s="40" t="str">
        <f t="shared" si="2"/>
        <v>Plaće za redovan rad</v>
      </c>
      <c r="E54" s="77"/>
      <c r="F54" s="40" t="str">
        <f t="shared" si="3"/>
        <v/>
      </c>
      <c r="G54" s="40" t="str">
        <f t="shared" si="4"/>
        <v/>
      </c>
      <c r="H54" s="76">
        <v>5853</v>
      </c>
      <c r="I54" s="342">
        <v>8362</v>
      </c>
      <c r="J54" s="344">
        <v>4181</v>
      </c>
      <c r="K54" s="86" t="s">
        <v>4828</v>
      </c>
      <c r="L54" s="85" t="s">
        <v>4829</v>
      </c>
      <c r="M54" s="85" t="s">
        <v>4830</v>
      </c>
      <c r="N54" s="86" t="s">
        <v>390</v>
      </c>
      <c r="O54" s="200" t="s">
        <v>4831</v>
      </c>
      <c r="P54" s="44"/>
      <c r="Q54" t="str">
        <f>IF(C54="","",'OPĆI DIO'!$C$1)</f>
        <v>1940 SVEUČILIŠTE U ZAGREBU - UČITELJSKI FAKULTET</v>
      </c>
      <c r="R54" t="str">
        <f t="shared" si="5"/>
        <v>311</v>
      </c>
      <c r="S54" t="str">
        <f t="shared" si="6"/>
        <v>31</v>
      </c>
      <c r="T54" t="str">
        <f t="shared" si="7"/>
        <v/>
      </c>
      <c r="U54" t="str">
        <f t="shared" si="8"/>
        <v>3</v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45">
        <v>51</v>
      </c>
      <c r="B55" s="40" t="str">
        <f t="shared" si="1"/>
        <v>Pomoći EU</v>
      </c>
      <c r="C55" s="45">
        <v>3132</v>
      </c>
      <c r="D55" s="40" t="str">
        <f t="shared" si="2"/>
        <v>Doprinosi za obvezno zdravstveno osiguranje</v>
      </c>
      <c r="E55" s="77"/>
      <c r="F55" s="40" t="str">
        <f t="shared" si="3"/>
        <v/>
      </c>
      <c r="G55" s="40" t="str">
        <f t="shared" si="4"/>
        <v/>
      </c>
      <c r="H55" s="76">
        <v>981</v>
      </c>
      <c r="I55" s="342">
        <v>1401</v>
      </c>
      <c r="J55" s="344">
        <v>700</v>
      </c>
      <c r="K55" s="86" t="s">
        <v>4828</v>
      </c>
      <c r="L55" s="85" t="s">
        <v>4829</v>
      </c>
      <c r="M55" s="85" t="s">
        <v>4830</v>
      </c>
      <c r="N55" s="86" t="s">
        <v>390</v>
      </c>
      <c r="O55" s="200" t="s">
        <v>4831</v>
      </c>
      <c r="P55" s="44"/>
      <c r="Q55" t="str">
        <f>IF(C55="","",'OPĆI DIO'!$C$1)</f>
        <v>1940 SVEUČILIŠTE U ZAGREBU - UČITELJSKI FAKULTET</v>
      </c>
      <c r="R55" t="str">
        <f t="shared" si="5"/>
        <v>313</v>
      </c>
      <c r="S55" t="str">
        <f t="shared" si="6"/>
        <v>31</v>
      </c>
      <c r="T55" t="str">
        <f t="shared" si="7"/>
        <v/>
      </c>
      <c r="U55" t="str">
        <f t="shared" si="8"/>
        <v>3</v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45">
        <v>51</v>
      </c>
      <c r="B56" s="40" t="str">
        <f t="shared" si="1"/>
        <v>Pomoći EU</v>
      </c>
      <c r="C56" s="45">
        <v>3211</v>
      </c>
      <c r="D56" s="40" t="str">
        <f t="shared" si="2"/>
        <v>Službena putovanja</v>
      </c>
      <c r="E56" s="77"/>
      <c r="F56" s="40" t="str">
        <f t="shared" si="3"/>
        <v/>
      </c>
      <c r="G56" s="40" t="str">
        <f t="shared" si="4"/>
        <v/>
      </c>
      <c r="H56" s="76">
        <v>8610</v>
      </c>
      <c r="I56" s="342">
        <v>9300</v>
      </c>
      <c r="J56" s="344">
        <v>4650</v>
      </c>
      <c r="K56" s="86" t="s">
        <v>4828</v>
      </c>
      <c r="L56" s="85" t="s">
        <v>4829</v>
      </c>
      <c r="M56" s="85" t="s">
        <v>4830</v>
      </c>
      <c r="N56" s="86" t="s">
        <v>390</v>
      </c>
      <c r="O56" s="200" t="s">
        <v>4831</v>
      </c>
      <c r="P56" s="44"/>
      <c r="Q56" t="str">
        <f>IF(C56="","",'OPĆI DIO'!$C$1)</f>
        <v>1940 SVEUČILIŠTE U ZAGREBU - UČITELJSKI FAKULTET</v>
      </c>
      <c r="R56" t="str">
        <f t="shared" si="5"/>
        <v>321</v>
      </c>
      <c r="S56" t="str">
        <f t="shared" si="6"/>
        <v>32</v>
      </c>
      <c r="T56" t="str">
        <f t="shared" si="7"/>
        <v/>
      </c>
      <c r="U56" t="str">
        <f t="shared" si="8"/>
        <v>3</v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45">
        <v>51</v>
      </c>
      <c r="B57" s="40" t="str">
        <f t="shared" si="1"/>
        <v>Pomoći EU</v>
      </c>
      <c r="C57" s="45">
        <v>3214</v>
      </c>
      <c r="D57" s="40" t="str">
        <f t="shared" si="2"/>
        <v>Ostale naknade troškova zaposlenima</v>
      </c>
      <c r="E57" s="77"/>
      <c r="F57" s="40" t="str">
        <f t="shared" si="3"/>
        <v/>
      </c>
      <c r="G57" s="40" t="str">
        <f t="shared" si="4"/>
        <v/>
      </c>
      <c r="H57" s="76">
        <v>5054</v>
      </c>
      <c r="I57" s="342">
        <v>7220</v>
      </c>
      <c r="J57" s="344">
        <v>3610</v>
      </c>
      <c r="K57" s="86" t="s">
        <v>4828</v>
      </c>
      <c r="L57" s="85" t="s">
        <v>4829</v>
      </c>
      <c r="M57" s="85" t="s">
        <v>4830</v>
      </c>
      <c r="N57" s="86" t="s">
        <v>390</v>
      </c>
      <c r="O57" s="200" t="s">
        <v>4831</v>
      </c>
      <c r="P57" s="44"/>
      <c r="Q57" t="str">
        <f>IF(C57="","",'OPĆI DIO'!$C$1)</f>
        <v>1940 SVEUČILIŠTE U ZAGREBU - UČITELJSKI FAKULTET</v>
      </c>
      <c r="R57" t="str">
        <f t="shared" si="5"/>
        <v>321</v>
      </c>
      <c r="S57" t="str">
        <f t="shared" si="6"/>
        <v>32</v>
      </c>
      <c r="T57" t="str">
        <f t="shared" si="7"/>
        <v/>
      </c>
      <c r="U57" t="str">
        <f t="shared" si="8"/>
        <v>3</v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45">
        <v>51</v>
      </c>
      <c r="B58" s="40" t="str">
        <f t="shared" si="1"/>
        <v>Pomoći EU</v>
      </c>
      <c r="C58" s="45">
        <v>3213</v>
      </c>
      <c r="D58" s="40" t="str">
        <f t="shared" si="2"/>
        <v>Stručno usavršavanje zaposlenika</v>
      </c>
      <c r="E58" s="77"/>
      <c r="F58" s="40" t="str">
        <f t="shared" si="3"/>
        <v/>
      </c>
      <c r="G58" s="40" t="str">
        <f t="shared" si="4"/>
        <v/>
      </c>
      <c r="H58" s="76">
        <v>2739</v>
      </c>
      <c r="I58" s="342">
        <v>8170</v>
      </c>
      <c r="J58" s="344">
        <v>4135</v>
      </c>
      <c r="K58" s="86" t="s">
        <v>4828</v>
      </c>
      <c r="L58" s="85" t="s">
        <v>4829</v>
      </c>
      <c r="M58" s="85" t="s">
        <v>4830</v>
      </c>
      <c r="N58" s="86" t="s">
        <v>390</v>
      </c>
      <c r="O58" s="200" t="s">
        <v>4831</v>
      </c>
      <c r="P58" s="44"/>
      <c r="Q58" t="str">
        <f>IF(C58="","",'OPĆI DIO'!$C$1)</f>
        <v>1940 SVEUČILIŠTE U ZAGREBU - UČITELJSKI FAKULTET</v>
      </c>
      <c r="R58" t="str">
        <f t="shared" si="5"/>
        <v>321</v>
      </c>
      <c r="S58" t="str">
        <f t="shared" si="6"/>
        <v>32</v>
      </c>
      <c r="T58" t="str">
        <f t="shared" si="7"/>
        <v/>
      </c>
      <c r="U58" t="str">
        <f t="shared" si="8"/>
        <v>3</v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45">
        <v>51</v>
      </c>
      <c r="B59" s="40" t="str">
        <f t="shared" si="1"/>
        <v>Pomoći EU</v>
      </c>
      <c r="C59" s="45">
        <v>3293</v>
      </c>
      <c r="D59" s="40" t="str">
        <f t="shared" si="2"/>
        <v>Reprezentacija</v>
      </c>
      <c r="E59" s="77"/>
      <c r="F59" s="40" t="str">
        <f t="shared" si="3"/>
        <v/>
      </c>
      <c r="G59" s="40" t="str">
        <f t="shared" si="4"/>
        <v/>
      </c>
      <c r="H59" s="76">
        <v>2536</v>
      </c>
      <c r="I59" s="342">
        <v>3610</v>
      </c>
      <c r="J59" s="344">
        <v>1256</v>
      </c>
      <c r="K59" s="86" t="s">
        <v>4828</v>
      </c>
      <c r="L59" s="85" t="s">
        <v>4829</v>
      </c>
      <c r="M59" s="85" t="s">
        <v>4830</v>
      </c>
      <c r="N59" s="86" t="s">
        <v>390</v>
      </c>
      <c r="O59" s="200" t="s">
        <v>4831</v>
      </c>
      <c r="P59" s="44"/>
      <c r="Q59" t="str">
        <f>IF(C59="","",'OPĆI DIO'!$C$1)</f>
        <v>1940 SVEUČILIŠTE U ZAGREBU - UČITELJSKI FAKULTET</v>
      </c>
      <c r="R59" t="str">
        <f t="shared" si="5"/>
        <v>329</v>
      </c>
      <c r="S59" t="str">
        <f t="shared" si="6"/>
        <v>32</v>
      </c>
      <c r="T59" t="str">
        <f t="shared" si="7"/>
        <v/>
      </c>
      <c r="U59" t="str">
        <f t="shared" si="8"/>
        <v>3</v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45">
        <v>51</v>
      </c>
      <c r="B60" s="40" t="str">
        <f t="shared" si="1"/>
        <v>Pomoći EU</v>
      </c>
      <c r="C60" s="45">
        <v>3237</v>
      </c>
      <c r="D60" s="40" t="str">
        <f t="shared" si="2"/>
        <v>Intelektualne i osobne usluge</v>
      </c>
      <c r="E60" s="77"/>
      <c r="F60" s="40" t="str">
        <f t="shared" si="3"/>
        <v/>
      </c>
      <c r="G60" s="40" t="str">
        <f t="shared" si="4"/>
        <v/>
      </c>
      <c r="H60" s="76">
        <v>1134</v>
      </c>
      <c r="I60" s="342">
        <v>1620</v>
      </c>
      <c r="J60" s="344">
        <v>810</v>
      </c>
      <c r="K60" s="86" t="s">
        <v>4828</v>
      </c>
      <c r="L60" s="85" t="s">
        <v>4829</v>
      </c>
      <c r="M60" s="85" t="s">
        <v>4830</v>
      </c>
      <c r="N60" s="86" t="s">
        <v>390</v>
      </c>
      <c r="O60" s="200" t="s">
        <v>4831</v>
      </c>
      <c r="P60" s="44"/>
      <c r="Q60" t="str">
        <f>IF(C60="","",'OPĆI DIO'!$C$1)</f>
        <v>1940 SVEUČILIŠTE U ZAGREBU - UČITELJSKI FAKULTET</v>
      </c>
      <c r="R60" t="str">
        <f t="shared" si="5"/>
        <v>323</v>
      </c>
      <c r="S60" t="str">
        <f t="shared" si="6"/>
        <v>32</v>
      </c>
      <c r="T60" t="str">
        <f t="shared" si="7"/>
        <v/>
      </c>
      <c r="U60" t="str">
        <f t="shared" si="8"/>
        <v>3</v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45">
        <v>51</v>
      </c>
      <c r="B61" s="40" t="str">
        <f t="shared" si="1"/>
        <v>Pomoći EU</v>
      </c>
      <c r="C61" s="45">
        <v>3431</v>
      </c>
      <c r="D61" s="40" t="str">
        <f t="shared" si="2"/>
        <v>Bankarske usluge i usluge platnog prometa</v>
      </c>
      <c r="E61" s="77"/>
      <c r="F61" s="40" t="str">
        <f t="shared" si="3"/>
        <v/>
      </c>
      <c r="G61" s="40" t="str">
        <f t="shared" si="4"/>
        <v/>
      </c>
      <c r="H61" s="76">
        <v>111</v>
      </c>
      <c r="I61" s="342">
        <v>166</v>
      </c>
      <c r="J61" s="344">
        <v>83</v>
      </c>
      <c r="K61" s="86" t="s">
        <v>4828</v>
      </c>
      <c r="L61" s="85" t="s">
        <v>4829</v>
      </c>
      <c r="M61" s="85" t="s">
        <v>4830</v>
      </c>
      <c r="N61" s="86" t="s">
        <v>390</v>
      </c>
      <c r="O61" s="200" t="s">
        <v>4831</v>
      </c>
      <c r="P61" s="44"/>
      <c r="Q61" t="str">
        <f>IF(C61="","",'OPĆI DIO'!$C$1)</f>
        <v>1940 SVEUČILIŠTE U ZAGREBU - UČITELJSKI FAKULTET</v>
      </c>
      <c r="R61" t="str">
        <f t="shared" si="5"/>
        <v>343</v>
      </c>
      <c r="S61" t="str">
        <f t="shared" si="6"/>
        <v>34</v>
      </c>
      <c r="T61" t="str">
        <f t="shared" si="7"/>
        <v/>
      </c>
      <c r="U61" t="str">
        <f t="shared" si="8"/>
        <v>3</v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45">
        <v>51</v>
      </c>
      <c r="B62" s="40" t="str">
        <f t="shared" si="1"/>
        <v>Pomoći EU</v>
      </c>
      <c r="C62" s="45">
        <v>3231</v>
      </c>
      <c r="D62" s="40" t="str">
        <f t="shared" si="2"/>
        <v>Usluge telefona, pošte i prijevoza</v>
      </c>
      <c r="E62" s="77"/>
      <c r="F62" s="40" t="str">
        <f t="shared" si="3"/>
        <v/>
      </c>
      <c r="G62" s="40" t="str">
        <f t="shared" si="4"/>
        <v/>
      </c>
      <c r="H62" s="76">
        <v>2228</v>
      </c>
      <c r="I62" s="342">
        <v>5040</v>
      </c>
      <c r="J62" s="344">
        <v>3020</v>
      </c>
      <c r="K62" s="86" t="s">
        <v>4828</v>
      </c>
      <c r="L62" s="85" t="s">
        <v>4829</v>
      </c>
      <c r="M62" s="85" t="s">
        <v>4830</v>
      </c>
      <c r="N62" s="86" t="s">
        <v>390</v>
      </c>
      <c r="O62" s="200" t="s">
        <v>4831</v>
      </c>
      <c r="P62" s="44"/>
      <c r="Q62" t="str">
        <f>IF(C62="","",'OPĆI DIO'!$C$1)</f>
        <v>1940 SVEUČILIŠTE U ZAGREBU - UČITELJSKI FAKULTET</v>
      </c>
      <c r="R62" t="str">
        <f t="shared" si="5"/>
        <v>323</v>
      </c>
      <c r="S62" t="str">
        <f t="shared" si="6"/>
        <v>32</v>
      </c>
      <c r="T62" t="str">
        <f t="shared" si="7"/>
        <v/>
      </c>
      <c r="U62" t="str">
        <f t="shared" si="8"/>
        <v>3</v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45">
        <v>51</v>
      </c>
      <c r="B63" s="40" t="str">
        <f t="shared" si="1"/>
        <v>Pomoći EU</v>
      </c>
      <c r="C63" s="45">
        <v>4221</v>
      </c>
      <c r="D63" s="40" t="str">
        <f t="shared" si="2"/>
        <v>Uredska oprema i namještaj</v>
      </c>
      <c r="E63" s="77"/>
      <c r="F63" s="40" t="str">
        <f t="shared" si="3"/>
        <v/>
      </c>
      <c r="G63" s="40" t="str">
        <f t="shared" si="4"/>
        <v/>
      </c>
      <c r="H63" s="76">
        <v>4420</v>
      </c>
      <c r="I63" s="342">
        <v>0</v>
      </c>
      <c r="J63" s="344">
        <v>0</v>
      </c>
      <c r="K63" s="86" t="s">
        <v>4828</v>
      </c>
      <c r="L63" s="85" t="s">
        <v>4829</v>
      </c>
      <c r="M63" s="85" t="s">
        <v>4830</v>
      </c>
      <c r="N63" s="86" t="s">
        <v>390</v>
      </c>
      <c r="O63" s="200" t="s">
        <v>4831</v>
      </c>
      <c r="P63" s="44"/>
      <c r="Q63" t="str">
        <f>IF(C63="","",'OPĆI DIO'!$C$1)</f>
        <v>1940 SVEUČILIŠTE U ZAGREBU - UČITELJSKI FAKULTET</v>
      </c>
      <c r="R63" t="str">
        <f t="shared" si="5"/>
        <v>422</v>
      </c>
      <c r="S63" t="str">
        <f t="shared" si="6"/>
        <v>42</v>
      </c>
      <c r="T63" t="str">
        <f t="shared" si="7"/>
        <v/>
      </c>
      <c r="U63" t="str">
        <f t="shared" si="8"/>
        <v>4</v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45">
        <v>51</v>
      </c>
      <c r="B64" s="40" t="str">
        <f t="shared" si="1"/>
        <v>Pomoći EU</v>
      </c>
      <c r="C64" s="45">
        <v>3111</v>
      </c>
      <c r="D64" s="40" t="str">
        <f t="shared" si="2"/>
        <v>Plaće za redovan rad</v>
      </c>
      <c r="E64" s="77"/>
      <c r="F64" s="40" t="str">
        <f t="shared" si="3"/>
        <v/>
      </c>
      <c r="G64" s="40" t="str">
        <f t="shared" si="4"/>
        <v/>
      </c>
      <c r="H64" s="76">
        <v>12876</v>
      </c>
      <c r="I64" s="342">
        <v>12876</v>
      </c>
      <c r="J64" s="344">
        <v>6009</v>
      </c>
      <c r="K64" s="86" t="s">
        <v>4832</v>
      </c>
      <c r="L64" s="85" t="s">
        <v>4833</v>
      </c>
      <c r="M64" s="85" t="s">
        <v>4834</v>
      </c>
      <c r="N64" s="86" t="s">
        <v>390</v>
      </c>
      <c r="O64" s="86" t="s">
        <v>4835</v>
      </c>
      <c r="P64" s="44"/>
      <c r="Q64" t="str">
        <f>IF(C64="","",'OPĆI DIO'!$C$1)</f>
        <v>1940 SVEUČILIŠTE U ZAGREBU - UČITELJSKI FAKULTET</v>
      </c>
      <c r="R64" t="str">
        <f t="shared" si="5"/>
        <v>311</v>
      </c>
      <c r="S64" t="str">
        <f t="shared" si="6"/>
        <v>31</v>
      </c>
      <c r="T64" t="str">
        <f t="shared" si="7"/>
        <v/>
      </c>
      <c r="U64" t="str">
        <f t="shared" si="8"/>
        <v>3</v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45">
        <v>51</v>
      </c>
      <c r="B65" s="40" t="str">
        <f t="shared" si="1"/>
        <v>Pomoći EU</v>
      </c>
      <c r="C65" s="45">
        <v>3132</v>
      </c>
      <c r="D65" s="40" t="str">
        <f t="shared" si="2"/>
        <v>Doprinosi za obvezno zdravstveno osiguranje</v>
      </c>
      <c r="E65" s="77"/>
      <c r="F65" s="40" t="str">
        <f t="shared" si="3"/>
        <v/>
      </c>
      <c r="G65" s="40" t="str">
        <f t="shared" si="4"/>
        <v/>
      </c>
      <c r="H65" s="76">
        <v>2575</v>
      </c>
      <c r="I65" s="342">
        <v>2575</v>
      </c>
      <c r="J65" s="344">
        <v>1202</v>
      </c>
      <c r="K65" s="86" t="s">
        <v>4832</v>
      </c>
      <c r="L65" s="85" t="s">
        <v>4833</v>
      </c>
      <c r="M65" s="85" t="s">
        <v>4834</v>
      </c>
      <c r="N65" s="86" t="s">
        <v>390</v>
      </c>
      <c r="O65" s="86" t="s">
        <v>4835</v>
      </c>
      <c r="P65" s="44"/>
      <c r="Q65" t="str">
        <f>IF(C65="","",'OPĆI DIO'!$C$1)</f>
        <v>1940 SVEUČILIŠTE U ZAGREBU - UČITELJSKI FAKULTET</v>
      </c>
      <c r="R65" t="str">
        <f t="shared" si="5"/>
        <v>313</v>
      </c>
      <c r="S65" t="str">
        <f t="shared" si="6"/>
        <v>31</v>
      </c>
      <c r="T65" t="str">
        <f t="shared" si="7"/>
        <v/>
      </c>
      <c r="U65" t="str">
        <f t="shared" si="8"/>
        <v>3</v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45">
        <v>51</v>
      </c>
      <c r="B66" s="40" t="str">
        <f t="shared" si="1"/>
        <v>Pomoći EU</v>
      </c>
      <c r="C66" s="45">
        <v>3211</v>
      </c>
      <c r="D66" s="40" t="str">
        <f t="shared" si="2"/>
        <v>Službena putovanja</v>
      </c>
      <c r="E66" s="77"/>
      <c r="F66" s="40" t="str">
        <f t="shared" si="3"/>
        <v/>
      </c>
      <c r="G66" s="40" t="str">
        <f t="shared" si="4"/>
        <v/>
      </c>
      <c r="H66" s="76">
        <v>10610</v>
      </c>
      <c r="I66" s="342">
        <v>8300</v>
      </c>
      <c r="J66" s="344">
        <v>3870</v>
      </c>
      <c r="K66" s="86" t="s">
        <v>4832</v>
      </c>
      <c r="L66" s="85" t="s">
        <v>4833</v>
      </c>
      <c r="M66" s="85" t="s">
        <v>4834</v>
      </c>
      <c r="N66" s="86" t="s">
        <v>390</v>
      </c>
      <c r="O66" s="86" t="s">
        <v>4835</v>
      </c>
      <c r="P66" s="44"/>
      <c r="Q66" t="str">
        <f>IF(C66="","",'OPĆI DIO'!$C$1)</f>
        <v>1940 SVEUČILIŠTE U ZAGREBU - UČITELJSKI FAKULTET</v>
      </c>
      <c r="R66" t="str">
        <f t="shared" si="5"/>
        <v>321</v>
      </c>
      <c r="S66" t="str">
        <f t="shared" si="6"/>
        <v>32</v>
      </c>
      <c r="T66" t="str">
        <f t="shared" si="7"/>
        <v/>
      </c>
      <c r="U66" t="str">
        <f t="shared" si="8"/>
        <v>3</v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45">
        <v>51</v>
      </c>
      <c r="B67" s="40" t="str">
        <f t="shared" si="1"/>
        <v>Pomoći EU</v>
      </c>
      <c r="C67" s="45">
        <v>3214</v>
      </c>
      <c r="D67" s="40" t="str">
        <f t="shared" si="2"/>
        <v>Ostale naknade troškova zaposlenima</v>
      </c>
      <c r="E67" s="77"/>
      <c r="F67" s="40" t="str">
        <f t="shared" si="3"/>
        <v/>
      </c>
      <c r="G67" s="40" t="str">
        <f t="shared" si="4"/>
        <v/>
      </c>
      <c r="H67" s="76">
        <v>5554</v>
      </c>
      <c r="I67" s="342">
        <v>7220</v>
      </c>
      <c r="J67" s="344">
        <v>3710</v>
      </c>
      <c r="K67" s="86" t="s">
        <v>4832</v>
      </c>
      <c r="L67" s="85" t="s">
        <v>4833</v>
      </c>
      <c r="M67" s="85" t="s">
        <v>4834</v>
      </c>
      <c r="N67" s="86" t="s">
        <v>390</v>
      </c>
      <c r="O67" s="86" t="s">
        <v>4835</v>
      </c>
      <c r="P67" s="44"/>
      <c r="Q67" t="str">
        <f>IF(C67="","",'OPĆI DIO'!$C$1)</f>
        <v>1940 SVEUČILIŠTE U ZAGREBU - UČITELJSKI FAKULTET</v>
      </c>
      <c r="R67" t="str">
        <f t="shared" si="5"/>
        <v>321</v>
      </c>
      <c r="S67" t="str">
        <f t="shared" si="6"/>
        <v>32</v>
      </c>
      <c r="T67" t="str">
        <f t="shared" si="7"/>
        <v/>
      </c>
      <c r="U67" t="str">
        <f t="shared" si="8"/>
        <v>3</v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45">
        <v>51</v>
      </c>
      <c r="B68" s="40" t="str">
        <f t="shared" ref="B68:B131" si="12">IFERROR(VLOOKUP(A68,$V$6:$W$23,2,FALSE),"")</f>
        <v>Pomoći EU</v>
      </c>
      <c r="C68" s="45">
        <v>3213</v>
      </c>
      <c r="D68" s="40" t="str">
        <f t="shared" ref="D68:D131" si="13">IFERROR(VLOOKUP(C68,$Y$5:$AA$129,2,FALSE),"")</f>
        <v>Stručno usavršavanje zaposlenika</v>
      </c>
      <c r="E68" s="77"/>
      <c r="F68" s="40" t="str">
        <f t="shared" ref="F68:F131" si="14">IFERROR(VLOOKUP(E68,$AE$6:$AF$1090,2,FALSE),"")</f>
        <v/>
      </c>
      <c r="G68" s="40" t="str">
        <f t="shared" ref="G68:G131" si="15">IFERROR(VLOOKUP(E68,$AE$6:$AH$1090,4,FALSE),"")</f>
        <v/>
      </c>
      <c r="H68" s="76">
        <v>4739</v>
      </c>
      <c r="I68" s="342">
        <v>8170</v>
      </c>
      <c r="J68" s="344">
        <v>4135</v>
      </c>
      <c r="K68" s="86" t="s">
        <v>4832</v>
      </c>
      <c r="L68" s="85" t="s">
        <v>4833</v>
      </c>
      <c r="M68" s="85" t="s">
        <v>4834</v>
      </c>
      <c r="N68" s="86" t="s">
        <v>390</v>
      </c>
      <c r="O68" s="86" t="s">
        <v>4835</v>
      </c>
      <c r="P68" s="44"/>
      <c r="Q68" t="str">
        <f>IF(C68="","",'OPĆI DIO'!$C$1)</f>
        <v>1940 SVEUČILIŠTE U ZAGREBU - UČITELJSKI FAKULTET</v>
      </c>
      <c r="R68" t="str">
        <f t="shared" ref="R68:R131" si="16">LEFT(C68,3)</f>
        <v>321</v>
      </c>
      <c r="S68" t="str">
        <f t="shared" ref="S68:S131" si="17">LEFT(C68,2)</f>
        <v>32</v>
      </c>
      <c r="T68" t="str">
        <f t="shared" ref="T68:T131" si="18">MID(G68,2,2)</f>
        <v/>
      </c>
      <c r="U68" t="str">
        <f t="shared" ref="U68:U131" si="19">LEFT(C68,1)</f>
        <v>3</v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45">
        <v>51</v>
      </c>
      <c r="B69" s="40" t="str">
        <f t="shared" si="12"/>
        <v>Pomoći EU</v>
      </c>
      <c r="C69" s="45">
        <v>3293</v>
      </c>
      <c r="D69" s="40" t="str">
        <f t="shared" si="13"/>
        <v>Reprezentacija</v>
      </c>
      <c r="E69" s="77"/>
      <c r="F69" s="40" t="str">
        <f t="shared" si="14"/>
        <v/>
      </c>
      <c r="G69" s="40" t="str">
        <f t="shared" si="15"/>
        <v/>
      </c>
      <c r="H69" s="76">
        <v>3536</v>
      </c>
      <c r="I69" s="342">
        <v>3610</v>
      </c>
      <c r="J69" s="344">
        <v>1256</v>
      </c>
      <c r="K69" s="86" t="s">
        <v>4832</v>
      </c>
      <c r="L69" s="85" t="s">
        <v>4833</v>
      </c>
      <c r="M69" s="85" t="s">
        <v>4834</v>
      </c>
      <c r="N69" s="86" t="s">
        <v>390</v>
      </c>
      <c r="O69" s="86" t="s">
        <v>4835</v>
      </c>
      <c r="P69" s="44"/>
      <c r="Q69" t="str">
        <f>IF(C69="","",'OPĆI DIO'!$C$1)</f>
        <v>1940 SVEUČILIŠTE U ZAGREBU - UČITELJSKI FAKULTET</v>
      </c>
      <c r="R69" t="str">
        <f t="shared" si="16"/>
        <v>329</v>
      </c>
      <c r="S69" t="str">
        <f t="shared" si="17"/>
        <v>32</v>
      </c>
      <c r="T69" t="str">
        <f t="shared" si="18"/>
        <v/>
      </c>
      <c r="U69" t="str">
        <f t="shared" si="19"/>
        <v>3</v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45">
        <v>51</v>
      </c>
      <c r="B70" s="40" t="str">
        <f t="shared" si="12"/>
        <v>Pomoći EU</v>
      </c>
      <c r="C70" s="45">
        <v>3237</v>
      </c>
      <c r="D70" s="40" t="str">
        <f t="shared" si="13"/>
        <v>Intelektualne i osobne usluge</v>
      </c>
      <c r="E70" s="77"/>
      <c r="F70" s="40" t="str">
        <f t="shared" si="14"/>
        <v/>
      </c>
      <c r="G70" s="40" t="str">
        <f t="shared" si="15"/>
        <v/>
      </c>
      <c r="H70" s="76">
        <v>1434</v>
      </c>
      <c r="I70" s="342">
        <v>1620</v>
      </c>
      <c r="J70" s="344">
        <v>810</v>
      </c>
      <c r="K70" s="86" t="s">
        <v>4832</v>
      </c>
      <c r="L70" s="85" t="s">
        <v>4833</v>
      </c>
      <c r="M70" s="85" t="s">
        <v>4834</v>
      </c>
      <c r="N70" s="86" t="s">
        <v>390</v>
      </c>
      <c r="O70" s="86" t="s">
        <v>4835</v>
      </c>
      <c r="P70" s="44"/>
      <c r="Q70" t="str">
        <f>IF(C70="","",'OPĆI DIO'!$C$1)</f>
        <v>1940 SVEUČILIŠTE U ZAGREBU - UČITELJSKI FAKULTET</v>
      </c>
      <c r="R70" t="str">
        <f t="shared" si="16"/>
        <v>323</v>
      </c>
      <c r="S70" t="str">
        <f t="shared" si="17"/>
        <v>32</v>
      </c>
      <c r="T70" t="str">
        <f t="shared" si="18"/>
        <v/>
      </c>
      <c r="U70" t="str">
        <f t="shared" si="19"/>
        <v>3</v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45">
        <v>51</v>
      </c>
      <c r="B71" s="40" t="str">
        <f t="shared" si="12"/>
        <v>Pomoći EU</v>
      </c>
      <c r="C71" s="45">
        <v>3431</v>
      </c>
      <c r="D71" s="40" t="str">
        <f t="shared" si="13"/>
        <v>Bankarske usluge i usluge platnog prometa</v>
      </c>
      <c r="E71" s="77"/>
      <c r="F71" s="40" t="str">
        <f t="shared" si="14"/>
        <v/>
      </c>
      <c r="G71" s="40" t="str">
        <f t="shared" si="15"/>
        <v/>
      </c>
      <c r="H71" s="76">
        <v>140</v>
      </c>
      <c r="I71" s="342">
        <v>166</v>
      </c>
      <c r="J71" s="344">
        <v>83</v>
      </c>
      <c r="K71" s="86" t="s">
        <v>4832</v>
      </c>
      <c r="L71" s="85" t="s">
        <v>4833</v>
      </c>
      <c r="M71" s="85" t="s">
        <v>4834</v>
      </c>
      <c r="N71" s="86" t="s">
        <v>390</v>
      </c>
      <c r="O71" s="86" t="s">
        <v>4835</v>
      </c>
      <c r="P71" s="44"/>
      <c r="Q71" t="str">
        <f>IF(C71="","",'OPĆI DIO'!$C$1)</f>
        <v>1940 SVEUČILIŠTE U ZAGREBU - UČITELJSKI FAKULTET</v>
      </c>
      <c r="R71" t="str">
        <f t="shared" si="16"/>
        <v>343</v>
      </c>
      <c r="S71" t="str">
        <f t="shared" si="17"/>
        <v>34</v>
      </c>
      <c r="T71" t="str">
        <f t="shared" si="18"/>
        <v/>
      </c>
      <c r="U71" t="str">
        <f t="shared" si="19"/>
        <v>3</v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45">
        <v>51</v>
      </c>
      <c r="B72" s="40" t="str">
        <f t="shared" si="12"/>
        <v>Pomoći EU</v>
      </c>
      <c r="C72" s="45">
        <v>3231</v>
      </c>
      <c r="D72" s="40" t="str">
        <f t="shared" si="13"/>
        <v>Usluge telefona, pošte i prijevoza</v>
      </c>
      <c r="E72" s="77"/>
      <c r="F72" s="40" t="str">
        <f t="shared" si="14"/>
        <v/>
      </c>
      <c r="G72" s="40" t="str">
        <f t="shared" si="15"/>
        <v/>
      </c>
      <c r="H72" s="76">
        <v>2228</v>
      </c>
      <c r="I72" s="342">
        <v>4654</v>
      </c>
      <c r="J72" s="344">
        <v>3020</v>
      </c>
      <c r="K72" s="86" t="s">
        <v>4832</v>
      </c>
      <c r="L72" s="85" t="s">
        <v>4833</v>
      </c>
      <c r="M72" s="85" t="s">
        <v>4834</v>
      </c>
      <c r="N72" s="86" t="s">
        <v>390</v>
      </c>
      <c r="O72" s="86" t="s">
        <v>4835</v>
      </c>
      <c r="P72" s="44"/>
      <c r="Q72" t="str">
        <f>IF(C72="","",'OPĆI DIO'!$C$1)</f>
        <v>1940 SVEUČILIŠTE U ZAGREBU - UČITELJSKI FAKULTET</v>
      </c>
      <c r="R72" t="str">
        <f t="shared" si="16"/>
        <v>323</v>
      </c>
      <c r="S72" t="str">
        <f t="shared" si="17"/>
        <v>32</v>
      </c>
      <c r="T72" t="str">
        <f t="shared" si="18"/>
        <v/>
      </c>
      <c r="U72" t="str">
        <f t="shared" si="19"/>
        <v>3</v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45">
        <v>51</v>
      </c>
      <c r="B73" s="40" t="str">
        <f t="shared" si="12"/>
        <v>Pomoći EU</v>
      </c>
      <c r="C73" s="45">
        <v>4221</v>
      </c>
      <c r="D73" s="40" t="str">
        <f t="shared" si="13"/>
        <v>Uredska oprema i namještaj</v>
      </c>
      <c r="E73" s="77"/>
      <c r="F73" s="40" t="str">
        <f t="shared" si="14"/>
        <v/>
      </c>
      <c r="G73" s="40" t="str">
        <f t="shared" si="15"/>
        <v/>
      </c>
      <c r="H73" s="76">
        <v>6500</v>
      </c>
      <c r="I73" s="342">
        <v>0</v>
      </c>
      <c r="J73" s="344">
        <v>0</v>
      </c>
      <c r="K73" s="86" t="s">
        <v>4832</v>
      </c>
      <c r="L73" s="85" t="s">
        <v>4833</v>
      </c>
      <c r="M73" s="85" t="s">
        <v>4834</v>
      </c>
      <c r="N73" s="86" t="s">
        <v>390</v>
      </c>
      <c r="O73" s="86" t="s">
        <v>4835</v>
      </c>
      <c r="P73" s="44"/>
      <c r="Q73" t="str">
        <f>IF(C73="","",'OPĆI DIO'!$C$1)</f>
        <v>1940 SVEUČILIŠTE U ZAGREBU - UČITELJSKI FAKULTET</v>
      </c>
      <c r="R73" t="str">
        <f t="shared" si="16"/>
        <v>422</v>
      </c>
      <c r="S73" t="str">
        <f t="shared" si="17"/>
        <v>42</v>
      </c>
      <c r="T73" t="str">
        <f t="shared" si="18"/>
        <v/>
      </c>
      <c r="U73" t="str">
        <f t="shared" si="19"/>
        <v>4</v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45">
        <v>51</v>
      </c>
      <c r="B74" s="40" t="str">
        <f t="shared" si="12"/>
        <v>Pomoći EU</v>
      </c>
      <c r="C74" s="45">
        <v>3111</v>
      </c>
      <c r="D74" s="40" t="str">
        <f t="shared" si="13"/>
        <v>Plaće za redovan rad</v>
      </c>
      <c r="E74" s="77"/>
      <c r="F74" s="40" t="str">
        <f t="shared" si="14"/>
        <v/>
      </c>
      <c r="G74" s="40" t="str">
        <f t="shared" si="15"/>
        <v/>
      </c>
      <c r="H74" s="76">
        <v>41202</v>
      </c>
      <c r="I74" s="342">
        <v>8584</v>
      </c>
      <c r="J74" s="344">
        <v>8584</v>
      </c>
      <c r="K74" s="86" t="s">
        <v>4836</v>
      </c>
      <c r="L74" s="85" t="s">
        <v>4837</v>
      </c>
      <c r="M74" s="85" t="s">
        <v>4838</v>
      </c>
      <c r="N74" s="86" t="s">
        <v>390</v>
      </c>
      <c r="O74" s="200" t="s">
        <v>4839</v>
      </c>
      <c r="P74" s="44"/>
      <c r="Q74" t="str">
        <f>IF(C74="","",'OPĆI DIO'!$C$1)</f>
        <v>1940 SVEUČILIŠTE U ZAGREBU - UČITELJSKI FAKULTET</v>
      </c>
      <c r="R74" t="str">
        <f t="shared" si="16"/>
        <v>311</v>
      </c>
      <c r="S74" t="str">
        <f t="shared" si="17"/>
        <v>31</v>
      </c>
      <c r="T74" t="str">
        <f t="shared" si="18"/>
        <v/>
      </c>
      <c r="U74" t="str">
        <f t="shared" si="19"/>
        <v>3</v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45">
        <v>51</v>
      </c>
      <c r="B75" s="40" t="str">
        <f t="shared" si="12"/>
        <v>Pomoći EU</v>
      </c>
      <c r="C75" s="45">
        <v>3132</v>
      </c>
      <c r="D75" s="40" t="str">
        <f t="shared" si="13"/>
        <v>Doprinosi za obvezno zdravstveno osiguranje</v>
      </c>
      <c r="E75" s="77"/>
      <c r="F75" s="40" t="str">
        <f t="shared" si="14"/>
        <v/>
      </c>
      <c r="G75" s="40" t="str">
        <f t="shared" si="15"/>
        <v/>
      </c>
      <c r="H75" s="76">
        <v>8240</v>
      </c>
      <c r="I75" s="342">
        <v>1717</v>
      </c>
      <c r="J75" s="344">
        <v>1717</v>
      </c>
      <c r="K75" s="86" t="s">
        <v>4836</v>
      </c>
      <c r="L75" s="85" t="s">
        <v>4837</v>
      </c>
      <c r="M75" s="85" t="s">
        <v>4838</v>
      </c>
      <c r="N75" s="86" t="s">
        <v>390</v>
      </c>
      <c r="O75" s="200" t="s">
        <v>4839</v>
      </c>
      <c r="P75" s="44"/>
      <c r="Q75" t="str">
        <f>IF(C75="","",'OPĆI DIO'!$C$1)</f>
        <v>1940 SVEUČILIŠTE U ZAGREBU - UČITELJSKI FAKULTET</v>
      </c>
      <c r="R75" t="str">
        <f t="shared" si="16"/>
        <v>313</v>
      </c>
      <c r="S75" t="str">
        <f t="shared" si="17"/>
        <v>31</v>
      </c>
      <c r="T75" t="str">
        <f t="shared" si="18"/>
        <v/>
      </c>
      <c r="U75" t="str">
        <f t="shared" si="19"/>
        <v>3</v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45">
        <v>51</v>
      </c>
      <c r="B76" s="40" t="str">
        <f t="shared" si="12"/>
        <v>Pomoći EU</v>
      </c>
      <c r="C76" s="45">
        <v>3211</v>
      </c>
      <c r="D76" s="40" t="str">
        <f t="shared" si="13"/>
        <v>Službena putovanja</v>
      </c>
      <c r="E76" s="77"/>
      <c r="F76" s="40" t="str">
        <f t="shared" si="14"/>
        <v/>
      </c>
      <c r="G76" s="40" t="str">
        <f t="shared" si="15"/>
        <v/>
      </c>
      <c r="H76" s="76">
        <v>17220</v>
      </c>
      <c r="I76" s="342">
        <v>6870</v>
      </c>
      <c r="J76" s="344">
        <v>6870</v>
      </c>
      <c r="K76" s="86" t="s">
        <v>4836</v>
      </c>
      <c r="L76" s="85" t="s">
        <v>4837</v>
      </c>
      <c r="M76" s="85" t="s">
        <v>4838</v>
      </c>
      <c r="N76" s="86" t="s">
        <v>390</v>
      </c>
      <c r="O76" s="200" t="s">
        <v>4839</v>
      </c>
      <c r="P76" s="44"/>
      <c r="Q76" t="str">
        <f>IF(C76="","",'OPĆI DIO'!$C$1)</f>
        <v>1940 SVEUČILIŠTE U ZAGREBU - UČITELJSKI FAKULTET</v>
      </c>
      <c r="R76" t="str">
        <f t="shared" si="16"/>
        <v>321</v>
      </c>
      <c r="S76" t="str">
        <f t="shared" si="17"/>
        <v>32</v>
      </c>
      <c r="T76" t="str">
        <f t="shared" si="18"/>
        <v/>
      </c>
      <c r="U76" t="str">
        <f t="shared" si="19"/>
        <v>3</v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45">
        <v>51</v>
      </c>
      <c r="B77" s="40" t="str">
        <f t="shared" si="12"/>
        <v>Pomoći EU</v>
      </c>
      <c r="C77" s="45">
        <v>3214</v>
      </c>
      <c r="D77" s="40" t="str">
        <f t="shared" si="13"/>
        <v>Ostale naknade troškova zaposlenima</v>
      </c>
      <c r="E77" s="77"/>
      <c r="F77" s="40" t="str">
        <f t="shared" si="14"/>
        <v/>
      </c>
      <c r="G77" s="40" t="str">
        <f t="shared" si="15"/>
        <v/>
      </c>
      <c r="H77" s="76">
        <v>9108</v>
      </c>
      <c r="I77" s="342">
        <v>2210</v>
      </c>
      <c r="J77" s="344">
        <v>2210</v>
      </c>
      <c r="K77" s="86" t="s">
        <v>4836</v>
      </c>
      <c r="L77" s="85" t="s">
        <v>4837</v>
      </c>
      <c r="M77" s="85" t="s">
        <v>4838</v>
      </c>
      <c r="N77" s="86" t="s">
        <v>390</v>
      </c>
      <c r="O77" s="200" t="s">
        <v>4839</v>
      </c>
      <c r="P77" s="44"/>
      <c r="Q77" t="str">
        <f>IF(C77="","",'OPĆI DIO'!$C$1)</f>
        <v>1940 SVEUČILIŠTE U ZAGREBU - UČITELJSKI FAKULTET</v>
      </c>
      <c r="R77" t="str">
        <f t="shared" si="16"/>
        <v>321</v>
      </c>
      <c r="S77" t="str">
        <f t="shared" si="17"/>
        <v>32</v>
      </c>
      <c r="T77" t="str">
        <f t="shared" si="18"/>
        <v/>
      </c>
      <c r="U77" t="str">
        <f t="shared" si="19"/>
        <v>3</v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45">
        <v>51</v>
      </c>
      <c r="B78" s="40" t="str">
        <f t="shared" si="12"/>
        <v>Pomoći EU</v>
      </c>
      <c r="C78" s="45">
        <v>3213</v>
      </c>
      <c r="D78" s="40" t="str">
        <f t="shared" si="13"/>
        <v>Stručno usavršavanje zaposlenika</v>
      </c>
      <c r="E78" s="77"/>
      <c r="F78" s="40" t="str">
        <f t="shared" si="14"/>
        <v/>
      </c>
      <c r="G78" s="40" t="str">
        <f t="shared" si="15"/>
        <v/>
      </c>
      <c r="H78" s="76">
        <v>5478</v>
      </c>
      <c r="I78" s="342">
        <v>1835</v>
      </c>
      <c r="J78" s="344">
        <v>1835</v>
      </c>
      <c r="K78" s="86" t="s">
        <v>4836</v>
      </c>
      <c r="L78" s="85" t="s">
        <v>4837</v>
      </c>
      <c r="M78" s="85" t="s">
        <v>4838</v>
      </c>
      <c r="N78" s="86" t="s">
        <v>390</v>
      </c>
      <c r="O78" s="200" t="s">
        <v>4839</v>
      </c>
      <c r="P78" s="44"/>
      <c r="Q78" t="str">
        <f>IF(C78="","",'OPĆI DIO'!$C$1)</f>
        <v>1940 SVEUČILIŠTE U ZAGREBU - UČITELJSKI FAKULTET</v>
      </c>
      <c r="R78" t="str">
        <f t="shared" si="16"/>
        <v>321</v>
      </c>
      <c r="S78" t="str">
        <f t="shared" si="17"/>
        <v>32</v>
      </c>
      <c r="T78" t="str">
        <f t="shared" si="18"/>
        <v/>
      </c>
      <c r="U78" t="str">
        <f t="shared" si="19"/>
        <v>3</v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45">
        <v>51</v>
      </c>
      <c r="B79" s="40" t="str">
        <f t="shared" si="12"/>
        <v>Pomoći EU</v>
      </c>
      <c r="C79" s="45">
        <v>3293</v>
      </c>
      <c r="D79" s="40" t="str">
        <f t="shared" si="13"/>
        <v>Reprezentacija</v>
      </c>
      <c r="E79" s="77"/>
      <c r="F79" s="40" t="str">
        <f t="shared" si="14"/>
        <v/>
      </c>
      <c r="G79" s="40" t="str">
        <f t="shared" si="15"/>
        <v/>
      </c>
      <c r="H79" s="76">
        <v>6572</v>
      </c>
      <c r="I79" s="342">
        <v>199</v>
      </c>
      <c r="J79" s="344">
        <v>199</v>
      </c>
      <c r="K79" s="86" t="s">
        <v>4836</v>
      </c>
      <c r="L79" s="85" t="s">
        <v>4837</v>
      </c>
      <c r="M79" s="85" t="s">
        <v>4838</v>
      </c>
      <c r="N79" s="86" t="s">
        <v>390</v>
      </c>
      <c r="O79" s="200" t="s">
        <v>4839</v>
      </c>
      <c r="P79" s="44"/>
      <c r="Q79" t="str">
        <f>IF(C79="","",'OPĆI DIO'!$C$1)</f>
        <v>1940 SVEUČILIŠTE U ZAGREBU - UČITELJSKI FAKULTET</v>
      </c>
      <c r="R79" t="str">
        <f t="shared" si="16"/>
        <v>329</v>
      </c>
      <c r="S79" t="str">
        <f t="shared" si="17"/>
        <v>32</v>
      </c>
      <c r="T79" t="str">
        <f t="shared" si="18"/>
        <v/>
      </c>
      <c r="U79" t="str">
        <f t="shared" si="19"/>
        <v>3</v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45">
        <v>51</v>
      </c>
      <c r="B80" s="40" t="str">
        <f t="shared" si="12"/>
        <v>Pomoći EU</v>
      </c>
      <c r="C80" s="45">
        <v>3237</v>
      </c>
      <c r="D80" s="40" t="str">
        <f t="shared" si="13"/>
        <v>Intelektualne i osobne usluge</v>
      </c>
      <c r="E80" s="77"/>
      <c r="F80" s="40" t="str">
        <f t="shared" si="14"/>
        <v/>
      </c>
      <c r="G80" s="40" t="str">
        <f t="shared" si="15"/>
        <v/>
      </c>
      <c r="H80" s="76">
        <v>4323</v>
      </c>
      <c r="I80" s="342">
        <v>810</v>
      </c>
      <c r="J80" s="344">
        <v>810</v>
      </c>
      <c r="K80" s="86" t="s">
        <v>4836</v>
      </c>
      <c r="L80" s="85" t="s">
        <v>4837</v>
      </c>
      <c r="M80" s="85" t="s">
        <v>4838</v>
      </c>
      <c r="N80" s="86" t="s">
        <v>390</v>
      </c>
      <c r="O80" s="200" t="s">
        <v>4839</v>
      </c>
      <c r="P80" s="44"/>
      <c r="Q80" t="str">
        <f>IF(C80="","",'OPĆI DIO'!$C$1)</f>
        <v>1940 SVEUČILIŠTE U ZAGREBU - UČITELJSKI FAKULTET</v>
      </c>
      <c r="R80" t="str">
        <f t="shared" si="16"/>
        <v>323</v>
      </c>
      <c r="S80" t="str">
        <f t="shared" si="17"/>
        <v>32</v>
      </c>
      <c r="T80" t="str">
        <f t="shared" si="18"/>
        <v/>
      </c>
      <c r="U80" t="str">
        <f t="shared" si="19"/>
        <v>3</v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45">
        <v>51</v>
      </c>
      <c r="B81" s="40" t="str">
        <f t="shared" si="12"/>
        <v>Pomoći EU</v>
      </c>
      <c r="C81" s="45">
        <v>3431</v>
      </c>
      <c r="D81" s="40" t="str">
        <f t="shared" si="13"/>
        <v>Bankarske usluge i usluge platnog prometa</v>
      </c>
      <c r="E81" s="77"/>
      <c r="F81" s="40" t="str">
        <f t="shared" si="14"/>
        <v/>
      </c>
      <c r="G81" s="40" t="str">
        <f t="shared" si="15"/>
        <v/>
      </c>
      <c r="H81" s="76">
        <v>323</v>
      </c>
      <c r="I81" s="342">
        <v>83</v>
      </c>
      <c r="J81" s="344">
        <v>83</v>
      </c>
      <c r="K81" s="86" t="s">
        <v>4836</v>
      </c>
      <c r="L81" s="85" t="s">
        <v>4837</v>
      </c>
      <c r="M81" s="85" t="s">
        <v>4838</v>
      </c>
      <c r="N81" s="86" t="s">
        <v>390</v>
      </c>
      <c r="O81" s="200" t="s">
        <v>4839</v>
      </c>
      <c r="P81" s="44"/>
      <c r="Q81" t="str">
        <f>IF(C81="","",'OPĆI DIO'!$C$1)</f>
        <v>1940 SVEUČILIŠTE U ZAGREBU - UČITELJSKI FAKULTET</v>
      </c>
      <c r="R81" t="str">
        <f t="shared" si="16"/>
        <v>343</v>
      </c>
      <c r="S81" t="str">
        <f t="shared" si="17"/>
        <v>34</v>
      </c>
      <c r="T81" t="str">
        <f t="shared" si="18"/>
        <v/>
      </c>
      <c r="U81" t="str">
        <f t="shared" si="19"/>
        <v>3</v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45">
        <v>51</v>
      </c>
      <c r="B82" s="40" t="str">
        <f t="shared" si="12"/>
        <v>Pomoći EU</v>
      </c>
      <c r="C82" s="45">
        <v>3231</v>
      </c>
      <c r="D82" s="40" t="str">
        <f t="shared" si="13"/>
        <v>Usluge telefona, pošte i prijevoza</v>
      </c>
      <c r="E82" s="77"/>
      <c r="F82" s="40" t="str">
        <f t="shared" si="14"/>
        <v/>
      </c>
      <c r="G82" s="40" t="str">
        <f t="shared" si="15"/>
        <v/>
      </c>
      <c r="H82" s="76">
        <v>3985</v>
      </c>
      <c r="I82" s="342">
        <v>1020</v>
      </c>
      <c r="J82" s="344">
        <v>1020</v>
      </c>
      <c r="K82" s="86" t="s">
        <v>4836</v>
      </c>
      <c r="L82" s="85" t="s">
        <v>4837</v>
      </c>
      <c r="M82" s="85" t="s">
        <v>4838</v>
      </c>
      <c r="N82" s="86" t="s">
        <v>390</v>
      </c>
      <c r="O82" s="200" t="s">
        <v>4839</v>
      </c>
      <c r="P82" s="44"/>
      <c r="Q82" t="str">
        <f>IF(C82="","",'OPĆI DIO'!$C$1)</f>
        <v>1940 SVEUČILIŠTE U ZAGREBU - UČITELJSKI FAKULTET</v>
      </c>
      <c r="R82" t="str">
        <f t="shared" si="16"/>
        <v>323</v>
      </c>
      <c r="S82" t="str">
        <f t="shared" si="17"/>
        <v>32</v>
      </c>
      <c r="T82" t="str">
        <f t="shared" si="18"/>
        <v/>
      </c>
      <c r="U82" t="str">
        <f t="shared" si="19"/>
        <v>3</v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45">
        <v>51</v>
      </c>
      <c r="B83" s="40" t="str">
        <f t="shared" si="12"/>
        <v>Pomoći EU</v>
      </c>
      <c r="C83" s="45">
        <v>4221</v>
      </c>
      <c r="D83" s="40" t="str">
        <f t="shared" si="13"/>
        <v>Uredska oprema i namještaj</v>
      </c>
      <c r="E83" s="77"/>
      <c r="F83" s="40" t="str">
        <f t="shared" si="14"/>
        <v/>
      </c>
      <c r="G83" s="40" t="str">
        <f t="shared" si="15"/>
        <v/>
      </c>
      <c r="H83" s="76">
        <v>4600</v>
      </c>
      <c r="I83" s="342">
        <v>0</v>
      </c>
      <c r="J83" s="344">
        <v>0</v>
      </c>
      <c r="K83" s="86" t="s">
        <v>4836</v>
      </c>
      <c r="L83" s="85" t="s">
        <v>4837</v>
      </c>
      <c r="M83" s="85" t="s">
        <v>4838</v>
      </c>
      <c r="N83" s="86" t="s">
        <v>390</v>
      </c>
      <c r="O83" s="200" t="s">
        <v>4839</v>
      </c>
      <c r="P83" s="44"/>
      <c r="Q83" t="str">
        <f>IF(C83="","",'OPĆI DIO'!$C$1)</f>
        <v>1940 SVEUČILIŠTE U ZAGREBU - UČITELJSKI FAKULTET</v>
      </c>
      <c r="R83" t="str">
        <f t="shared" si="16"/>
        <v>422</v>
      </c>
      <c r="S83" t="str">
        <f t="shared" si="17"/>
        <v>42</v>
      </c>
      <c r="T83" t="str">
        <f t="shared" si="18"/>
        <v/>
      </c>
      <c r="U83" t="str">
        <f t="shared" si="19"/>
        <v>4</v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2"/>
      <c r="B84" s="40" t="str">
        <f t="shared" si="12"/>
        <v/>
      </c>
      <c r="C84" s="86"/>
      <c r="D84" s="40" t="str">
        <f t="shared" si="13"/>
        <v/>
      </c>
      <c r="E84" s="77"/>
      <c r="F84" s="40" t="str">
        <f t="shared" si="14"/>
        <v/>
      </c>
      <c r="G84" s="40" t="str">
        <f t="shared" si="15"/>
        <v/>
      </c>
      <c r="H84" s="76"/>
      <c r="I84" s="342"/>
      <c r="J84" s="344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6"/>
        <v/>
      </c>
      <c r="S84" t="str">
        <f t="shared" si="17"/>
        <v/>
      </c>
      <c r="T84" t="str">
        <f t="shared" si="18"/>
        <v/>
      </c>
      <c r="U84" t="str">
        <f t="shared" si="19"/>
        <v/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2"/>
      <c r="B85" s="40" t="str">
        <f t="shared" si="12"/>
        <v/>
      </c>
      <c r="C85" s="86"/>
      <c r="D85" s="40" t="str">
        <f t="shared" si="13"/>
        <v/>
      </c>
      <c r="E85" s="77"/>
      <c r="F85" s="40" t="str">
        <f t="shared" si="14"/>
        <v/>
      </c>
      <c r="G85" s="40" t="str">
        <f t="shared" si="15"/>
        <v/>
      </c>
      <c r="H85" s="76"/>
      <c r="I85" s="342"/>
      <c r="J85" s="344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6"/>
        <v/>
      </c>
      <c r="S85" t="str">
        <f t="shared" si="17"/>
        <v/>
      </c>
      <c r="T85" t="str">
        <f t="shared" si="18"/>
        <v/>
      </c>
      <c r="U85" t="str">
        <f t="shared" si="19"/>
        <v/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2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342"/>
      <c r="J86" s="344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2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342"/>
      <c r="J87" s="344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2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342"/>
      <c r="J88" s="344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2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342"/>
      <c r="J89" s="344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2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342"/>
      <c r="J90" s="344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2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342"/>
      <c r="J91" s="344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2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342"/>
      <c r="J92" s="344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2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342"/>
      <c r="J93" s="344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2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342"/>
      <c r="J94" s="344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2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342"/>
      <c r="J95" s="344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2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342"/>
      <c r="J96" s="344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2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342"/>
      <c r="J97" s="344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2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342"/>
      <c r="J98" s="344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2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342"/>
      <c r="J99" s="344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2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342"/>
      <c r="J100" s="344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2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342"/>
      <c r="J101" s="344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2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2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2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2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2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2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2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2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2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2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2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2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2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2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2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2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2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2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2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2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2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2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2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2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2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2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2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2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2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2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2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2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2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2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4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4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3"/>
      <c r="B164" s="40" t="str">
        <f t="shared" si="23"/>
        <v/>
      </c>
      <c r="C164" s="294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3"/>
      <c r="B165" s="40" t="str">
        <f t="shared" si="23"/>
        <v/>
      </c>
      <c r="C165" s="294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3"/>
      <c r="B166" s="40" t="str">
        <f t="shared" si="23"/>
        <v/>
      </c>
      <c r="C166" s="294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3"/>
      <c r="B167" s="40" t="str">
        <f t="shared" si="23"/>
        <v/>
      </c>
      <c r="C167" s="294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3"/>
      <c r="B168" s="40" t="str">
        <f t="shared" si="23"/>
        <v/>
      </c>
      <c r="C168" s="294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3"/>
      <c r="B169" s="40" t="str">
        <f t="shared" si="23"/>
        <v/>
      </c>
      <c r="C169" s="294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3"/>
      <c r="B170" s="40" t="str">
        <f t="shared" si="23"/>
        <v/>
      </c>
      <c r="C170" s="294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3"/>
      <c r="B171" s="40" t="str">
        <f t="shared" si="23"/>
        <v/>
      </c>
      <c r="C171" s="294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3"/>
      <c r="B172" s="40" t="str">
        <f t="shared" si="23"/>
        <v/>
      </c>
      <c r="C172" s="294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3"/>
      <c r="B173" s="40" t="str">
        <f t="shared" si="23"/>
        <v/>
      </c>
      <c r="C173" s="294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3"/>
      <c r="B174" s="40" t="str">
        <f t="shared" si="23"/>
        <v/>
      </c>
      <c r="C174" s="294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3"/>
      <c r="B175" s="40" t="str">
        <f t="shared" si="23"/>
        <v/>
      </c>
      <c r="C175" s="294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DP'!$D$4:$D$616,$M$1)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B1" zoomScale="80" zoomScaleNormal="80" workbookViewId="0">
      <selection activeCell="W7" sqref="W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</row>
    <row r="2" spans="1:24" ht="21" customHeight="1">
      <c r="B2" s="357" t="s">
        <v>4035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</row>
    <row r="3" spans="1:24" s="19" customFormat="1" ht="15">
      <c r="B3" s="18"/>
      <c r="C3" s="18"/>
      <c r="D3" s="18"/>
      <c r="G3" s="314"/>
      <c r="I3" s="314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0</v>
      </c>
      <c r="E5" s="295"/>
      <c r="F5" s="295"/>
      <c r="G5" s="4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19" t="str">
        <f>'OPĆI DIO'!$C$1</f>
        <v>1940 SVEUČILIŠTE U ZAGREBU - UČITELJSKI FAKULTET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15108291</v>
      </c>
      <c r="E6" s="6">
        <f>'A.2 PRIHODI I RASHODI IF'!E7</f>
        <v>7886223</v>
      </c>
      <c r="F6" s="6">
        <f>'A.2 PRIHODI I RASHODI IF'!E8</f>
        <v>0</v>
      </c>
      <c r="G6" s="6">
        <f>'A.2 PRIHODI I RASHODI IF'!E10</f>
        <v>204393</v>
      </c>
      <c r="H6" s="6">
        <f>'A.2 PRIHODI I RASHODI IF'!E12</f>
        <v>0</v>
      </c>
      <c r="I6" s="6">
        <f>'A.2 PRIHODI I RASHODI IF'!E13+'B.2 RAČUN FINANC IF'!E7</f>
        <v>1984206</v>
      </c>
      <c r="J6" s="6">
        <f>'A.2 PRIHODI I RASHODI IF'!E15</f>
        <v>231749</v>
      </c>
      <c r="K6" s="6">
        <f>'A.2 PRIHODI I RASHODI IF'!E16</f>
        <v>34755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17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4766965</v>
      </c>
      <c r="X6" s="19" t="str">
        <f>'OPĆI DIO'!$C$1</f>
        <v>1940 SVEUČILIŠTE U ZAGREBU - UČITELJSKI FAKULTET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0</v>
      </c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19" t="str">
        <f>'OPĆI DIO'!$C$1</f>
        <v>1940 SVEUČILIŠTE U ZAGREBU - UČITELJSKI FAKULTET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15108291</v>
      </c>
      <c r="E8" s="6">
        <f>+E5+E6+E7</f>
        <v>7886223</v>
      </c>
      <c r="F8" s="6">
        <f t="shared" ref="F8:W8" si="1">+F5+F6+F7</f>
        <v>0</v>
      </c>
      <c r="G8" s="6">
        <f t="shared" si="1"/>
        <v>204393</v>
      </c>
      <c r="H8" s="6">
        <f t="shared" si="1"/>
        <v>0</v>
      </c>
      <c r="I8" s="6">
        <f t="shared" si="1"/>
        <v>1984206</v>
      </c>
      <c r="J8" s="6">
        <f t="shared" si="1"/>
        <v>231749</v>
      </c>
      <c r="K8" s="6">
        <f t="shared" si="1"/>
        <v>34755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17">
        <f t="shared" si="1"/>
        <v>0</v>
      </c>
      <c r="S8" s="6">
        <f t="shared" si="1"/>
        <v>0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4766965</v>
      </c>
      <c r="X8" s="19" t="str">
        <f>'OPĆI DIO'!$C$1</f>
        <v>1940 SVEUČILIŠTE U ZAGREBU - UČITELJSKI FAKULTET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10341326.085606212</v>
      </c>
      <c r="E9" s="6">
        <f>'A.2 PRIHODI I RASHODI IF'!E32</f>
        <v>7886223</v>
      </c>
      <c r="F9" s="6">
        <f>'A.2 PRIHODI I RASHODI IF'!E33</f>
        <v>0</v>
      </c>
      <c r="G9" s="6">
        <f>'A.2 PRIHODI I RASHODI IF'!E35+'B.2 RAČUN FINANC IF'!E14</f>
        <v>204393</v>
      </c>
      <c r="H9" s="6">
        <f>'A.2 PRIHODI I RASHODI IF'!E37</f>
        <v>0</v>
      </c>
      <c r="I9" s="6">
        <f>'A.2 PRIHODI I RASHODI IF'!E38</f>
        <v>1984206</v>
      </c>
      <c r="J9" s="6">
        <f>'A.2 PRIHODI I RASHODI IF'!E40</f>
        <v>231749.08560621142</v>
      </c>
      <c r="K9" s="6">
        <f>'A.2 PRIHODI I RASHODI IF'!E41</f>
        <v>34755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17">
        <f>'A.2 PRIHODI I RASHODI IF'!E48</f>
        <v>0</v>
      </c>
      <c r="S9" s="6">
        <f>'A.2 PRIHODI I RASHODI IF'!E49</f>
        <v>0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1940 SVEUČILIŠTE U ZAGREBU - UČITELJSKI FAKULTET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4766964.9143937882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-8.5606211418053135E-2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4766965</v>
      </c>
      <c r="X10" s="19" t="str">
        <f>'OPĆI DIO'!$C$1</f>
        <v>1940 SVEUČILIŠTE U ZAGREBU - UČITELJSKI FAKULTET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1940 SVEUČILIŠTE U ZAGREBU - UČITELJSKI FAKULTET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1940 SVEUČILIŠTE U ZAGREBU - UČITELJSKI FAKULTET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0</v>
      </c>
      <c r="E13" s="79">
        <f t="shared" ref="E13:W13" si="4">-E7</f>
        <v>0</v>
      </c>
      <c r="F13" s="79">
        <f t="shared" si="4"/>
        <v>0</v>
      </c>
      <c r="G13" s="79">
        <f t="shared" si="4"/>
        <v>0</v>
      </c>
      <c r="H13" s="79">
        <f t="shared" si="4"/>
        <v>0</v>
      </c>
      <c r="I13" s="79">
        <f t="shared" si="4"/>
        <v>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1940 SVEUČILIŠTE U ZAGREBU - UČITELJSKI FAKULTET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19663943</v>
      </c>
      <c r="E14" s="6">
        <f>'A.2 PRIHODI I RASHODI IF'!F7</f>
        <v>13022757</v>
      </c>
      <c r="F14" s="6">
        <f>'A.2 PRIHODI I RASHODI IF'!F8</f>
        <v>0</v>
      </c>
      <c r="G14" s="6">
        <f>'A.2 PRIHODI I RASHODI IF'!F10</f>
        <v>210729</v>
      </c>
      <c r="H14" s="6">
        <f>'A.2 PRIHODI I RASHODI IF'!F12</f>
        <v>0</v>
      </c>
      <c r="I14" s="6">
        <f>'A.2 PRIHODI I RASHODI IF'!F13+'B.2 RAČUN FINANC IF'!F7</f>
        <v>2045717</v>
      </c>
      <c r="J14" s="6">
        <f>'A.2 PRIHODI I RASHODI IF'!F15</f>
        <v>132625</v>
      </c>
      <c r="K14" s="6">
        <f>'A.2 PRIHODI I RASHODI IF'!F16</f>
        <v>21755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17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4230360</v>
      </c>
      <c r="X14" s="19" t="str">
        <f>'OPĆI DIO'!$C$1</f>
        <v>1940 SVEUČILIŠTE U ZAGREBU - UČITELJSKI FAKULTET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0</v>
      </c>
      <c r="E15" s="297"/>
      <c r="F15" s="297"/>
      <c r="G15" s="297"/>
      <c r="H15" s="297"/>
      <c r="I15" s="297"/>
      <c r="J15" s="297"/>
      <c r="K15" s="297"/>
      <c r="L15" s="297"/>
      <c r="M15" s="295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19" t="str">
        <f>'OPĆI DIO'!$C$1</f>
        <v>1940 SVEUČILIŠTE U ZAGREBU - UČITELJSKI FAKULTET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19663943</v>
      </c>
      <c r="E16" s="6">
        <f>+E13+E14+E15</f>
        <v>13022757</v>
      </c>
      <c r="F16" s="6">
        <f t="shared" ref="F16:W16" si="5">+F13+F14+F15</f>
        <v>0</v>
      </c>
      <c r="G16" s="6">
        <f t="shared" si="5"/>
        <v>210729</v>
      </c>
      <c r="H16" s="6">
        <f t="shared" si="5"/>
        <v>0</v>
      </c>
      <c r="I16" s="6">
        <f t="shared" si="5"/>
        <v>2045717</v>
      </c>
      <c r="J16" s="6">
        <f t="shared" si="5"/>
        <v>132625</v>
      </c>
      <c r="K16" s="6">
        <f t="shared" si="5"/>
        <v>21755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4230360</v>
      </c>
      <c r="X16" s="19" t="str">
        <f>'OPĆI DIO'!$C$1</f>
        <v>1940 SVEUČILIŠTE U ZAGREBU - UČITELJSKI FAKULTET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15433583.034375207</v>
      </c>
      <c r="E17" s="6">
        <f>'A.2 PRIHODI I RASHODI IF'!F32</f>
        <v>13022757</v>
      </c>
      <c r="F17" s="6">
        <f>'A.2 PRIHODI I RASHODI IF'!F33</f>
        <v>0</v>
      </c>
      <c r="G17" s="6">
        <f>'A.2 PRIHODI I RASHODI IF'!F35+'B.2 RAČUN FINANC IF'!F14</f>
        <v>210729</v>
      </c>
      <c r="H17" s="6">
        <f>'A.2 PRIHODI I RASHODI IF'!F37</f>
        <v>0</v>
      </c>
      <c r="I17" s="6">
        <f>'A.2 PRIHODI I RASHODI IF'!F38</f>
        <v>2045717</v>
      </c>
      <c r="J17" s="6">
        <f>'A.2 PRIHODI I RASHODI IF'!F40</f>
        <v>132625.03437520738</v>
      </c>
      <c r="K17" s="6">
        <f>'A.2 PRIHODI I RASHODI IF'!F41</f>
        <v>21755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1940 SVEUČILIŠTE U ZAGREBU - UČITELJSKI FAKULTET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4230359.9656247925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-3.4375207382254303E-2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4230360</v>
      </c>
      <c r="X18" s="19" t="str">
        <f>'OPĆI DIO'!$C$1</f>
        <v>1940 SVEUČILIŠTE U ZAGREBU - UČITELJSKI FAKULTET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1940 SVEUČILIŠTE U ZAGREBU - UČITELJSKI FAKULTET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1940 SVEUČILIŠTE U ZAGREBU - UČITELJSKI FAKULTET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0</v>
      </c>
      <c r="E21" s="79">
        <f t="shared" ref="E21:W21" si="8">-E15</f>
        <v>0</v>
      </c>
      <c r="F21" s="79">
        <f t="shared" si="8"/>
        <v>0</v>
      </c>
      <c r="G21" s="79">
        <f t="shared" si="8"/>
        <v>0</v>
      </c>
      <c r="H21" s="79">
        <f t="shared" si="8"/>
        <v>0</v>
      </c>
      <c r="I21" s="79">
        <f t="shared" si="8"/>
        <v>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1940 SVEUČILIŠTE U ZAGREBU - UČITELJSKI FAKULTET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11533761</v>
      </c>
      <c r="E22" s="6">
        <f>'A.2 PRIHODI I RASHODI IF'!G7</f>
        <v>8327282</v>
      </c>
      <c r="F22" s="6">
        <f>'A.2 PRIHODI I RASHODI IF'!G8</f>
        <v>0</v>
      </c>
      <c r="G22" s="6">
        <f>'A.2 PRIHODI I RASHODI IF'!G10</f>
        <v>217262</v>
      </c>
      <c r="H22" s="6">
        <f>'A.2 PRIHODI I RASHODI IF'!G12</f>
        <v>0</v>
      </c>
      <c r="I22" s="6">
        <f>'A.2 PRIHODI I RASHODI IF'!G13+'B.2 RAČUN FINANC IF'!G7</f>
        <v>2109133</v>
      </c>
      <c r="J22" s="6">
        <f>'A.2 PRIHODI I RASHODI IF'!G15</f>
        <v>69868</v>
      </c>
      <c r="K22" s="6">
        <f>'A.2 PRIHODI I RASHODI IF'!G16</f>
        <v>21755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17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788461</v>
      </c>
      <c r="X22" s="19" t="str">
        <f>'OPĆI DIO'!$C$1</f>
        <v>1940 SVEUČILIŠTE U ZAGREBU - UČITELJSKI FAKULTET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0</v>
      </c>
      <c r="E23" s="297"/>
      <c r="F23" s="297"/>
      <c r="G23" s="297"/>
      <c r="H23" s="297"/>
      <c r="I23" s="297"/>
      <c r="J23" s="297"/>
      <c r="K23" s="297"/>
      <c r="L23" s="297"/>
      <c r="M23" s="295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19" t="str">
        <f>'OPĆI DIO'!$C$1</f>
        <v>1940 SVEUČILIŠTE U ZAGREBU - UČITELJSKI FAKULTET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11533761</v>
      </c>
      <c r="E24" s="6">
        <f>+E21+E22+E23</f>
        <v>8327282</v>
      </c>
      <c r="F24" s="6">
        <f t="shared" ref="F24:W24" si="9">+F21+F22+F23</f>
        <v>0</v>
      </c>
      <c r="G24" s="6">
        <f t="shared" si="9"/>
        <v>217262</v>
      </c>
      <c r="H24" s="6">
        <f t="shared" si="9"/>
        <v>0</v>
      </c>
      <c r="I24" s="6">
        <f t="shared" si="9"/>
        <v>2109133</v>
      </c>
      <c r="J24" s="6">
        <f t="shared" si="9"/>
        <v>69868</v>
      </c>
      <c r="K24" s="6">
        <f t="shared" si="9"/>
        <v>21755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788461</v>
      </c>
      <c r="X24" s="19" t="str">
        <f>'OPĆI DIO'!$C$1</f>
        <v>1940 SVEUČILIŠTE U ZAGREBU - UČITELJSKI FAKULTET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10745300</v>
      </c>
      <c r="E25" s="6">
        <f>'A.2 PRIHODI I RASHODI IF'!G32</f>
        <v>8327282</v>
      </c>
      <c r="F25" s="6">
        <f>'A.2 PRIHODI I RASHODI IF'!G33</f>
        <v>0</v>
      </c>
      <c r="G25" s="6">
        <f>'A.2 PRIHODI I RASHODI IF'!G35+'B.2 RAČUN FINANC IF'!G14</f>
        <v>217262</v>
      </c>
      <c r="H25" s="6">
        <f>'A.2 PRIHODI I RASHODI IF'!G37</f>
        <v>0</v>
      </c>
      <c r="I25" s="6">
        <f>'A.2 PRIHODI I RASHODI IF'!G38</f>
        <v>2109133</v>
      </c>
      <c r="J25" s="6">
        <f>'A.2 PRIHODI I RASHODI IF'!G40</f>
        <v>69868</v>
      </c>
      <c r="K25" s="6">
        <f>'A.2 PRIHODI I RASHODI IF'!G41</f>
        <v>21755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1940 SVEUČILIŠTE U ZAGREBU - UČITELJSKI FAKULTET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788461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788461</v>
      </c>
      <c r="X26" s="19" t="str">
        <f>'OPĆI DIO'!$C$1</f>
        <v>1940 SVEUČILIŠTE U ZAGREBU - UČITELJSKI FAKULTET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D12" sqref="D12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61" t="s">
        <v>3883</v>
      </c>
      <c r="B2" s="361"/>
      <c r="C2" s="361"/>
      <c r="D2" s="361"/>
      <c r="E2" s="361"/>
      <c r="F2" s="361"/>
      <c r="G2" s="361"/>
      <c r="H2" s="361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61" t="s">
        <v>3884</v>
      </c>
      <c r="B4" s="361"/>
      <c r="C4" s="361"/>
      <c r="D4" s="361"/>
      <c r="E4" s="361"/>
      <c r="F4" s="361"/>
      <c r="G4" s="361"/>
      <c r="H4" s="361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61" t="s">
        <v>4777</v>
      </c>
      <c r="B6" s="361"/>
      <c r="C6" s="361"/>
      <c r="D6" s="361"/>
      <c r="E6" s="361"/>
      <c r="F6" s="361"/>
      <c r="G6" s="361"/>
      <c r="H6" s="361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62" t="s">
        <v>4778</v>
      </c>
      <c r="B8" s="363"/>
      <c r="C8" s="364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58">
        <v>1</v>
      </c>
      <c r="B9" s="359"/>
      <c r="C9" s="360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0</v>
      </c>
      <c r="E10" s="288">
        <f t="shared" ref="E10:H10" si="0">+E11+E19</f>
        <v>0</v>
      </c>
      <c r="F10" s="288">
        <f t="shared" si="0"/>
        <v>10341326</v>
      </c>
      <c r="G10" s="288">
        <f t="shared" si="0"/>
        <v>15433583</v>
      </c>
      <c r="H10" s="288">
        <f t="shared" si="0"/>
        <v>10745300</v>
      </c>
      <c r="I10" s="286" t="str">
        <f>'OPĆI DIO'!$C$1</f>
        <v>1940 SVEUČILIŠTE U ZAGREBU - UČITELJSKI FAKULTET</v>
      </c>
    </row>
    <row r="11" spans="1:10">
      <c r="A11" s="250">
        <v>6</v>
      </c>
      <c r="B11" s="250"/>
      <c r="C11" s="250" t="s">
        <v>4782</v>
      </c>
      <c r="D11" s="280">
        <f>SUM(D12:D18)</f>
        <v>0</v>
      </c>
      <c r="E11" s="280">
        <f t="shared" ref="E11:H11" si="1">SUM(E12:E18)</f>
        <v>0</v>
      </c>
      <c r="F11" s="280">
        <f t="shared" si="1"/>
        <v>10341326</v>
      </c>
      <c r="G11" s="280">
        <f t="shared" si="1"/>
        <v>15433583</v>
      </c>
      <c r="H11" s="280">
        <f t="shared" si="1"/>
        <v>10745300</v>
      </c>
      <c r="I11" s="286" t="str">
        <f>'OPĆI DIO'!$C$1</f>
        <v>1940 SVEUČILIŠTE U ZAGREBU - UČITELJSKI FAKULTET</v>
      </c>
    </row>
    <row r="12" spans="1:10">
      <c r="A12" s="250"/>
      <c r="B12" s="251" t="s">
        <v>3887</v>
      </c>
      <c r="C12" s="251" t="s">
        <v>3886</v>
      </c>
      <c r="D12" s="308"/>
      <c r="E12" s="308"/>
      <c r="F12" s="299">
        <f>SUMIF('Unos prihoda i primitaka'!$L$3:$L$501,$B12,'Unos prihoda i primitaka'!G$3:G$501)</f>
        <v>0</v>
      </c>
      <c r="G12" s="299">
        <f>SUMIF('Unos prihoda i primitaka'!$L$3:$L$501,$B12,'Unos prihoda i primitaka'!H$3:H$501)</f>
        <v>0</v>
      </c>
      <c r="H12" s="299">
        <f>SUMIF('Unos prihoda i primitaka'!$L$3:$L$501,$B12,'Unos prihoda i primitaka'!I$3:I$501)</f>
        <v>0</v>
      </c>
      <c r="I12" s="286" t="str">
        <f>'OPĆI DIO'!$C$1</f>
        <v>1940 SVEUČILIŠTE U ZAGREBU - UČITELJSKI FAKULTET</v>
      </c>
    </row>
    <row r="13" spans="1:10" ht="30">
      <c r="A13" s="250"/>
      <c r="B13" s="251" t="s">
        <v>3889</v>
      </c>
      <c r="C13" s="251" t="s">
        <v>3888</v>
      </c>
      <c r="D13" s="308"/>
      <c r="E13" s="308"/>
      <c r="F13" s="299">
        <f>SUMIF('Unos prihoda i primitaka'!$L$3:$L$501,$B13,'Unos prihoda i primitaka'!G$3:G$501)</f>
        <v>266504</v>
      </c>
      <c r="G13" s="299">
        <f>SUMIF('Unos prihoda i primitaka'!$L$3:$L$501,$B13,'Unos prihoda i primitaka'!H$3:H$501)</f>
        <v>154380</v>
      </c>
      <c r="H13" s="299">
        <f>SUMIF('Unos prihoda i primitaka'!$L$3:$L$501,$B13,'Unos prihoda i primitaka'!I$3:I$501)</f>
        <v>91623</v>
      </c>
      <c r="I13" s="286" t="str">
        <f>'OPĆI DIO'!$C$1</f>
        <v>1940 SVEUČILIŠTE U ZAGREBU - UČITELJSKI FAKULTET</v>
      </c>
    </row>
    <row r="14" spans="1:10">
      <c r="A14" s="250"/>
      <c r="B14" s="251" t="s">
        <v>3891</v>
      </c>
      <c r="C14" s="251" t="s">
        <v>3890</v>
      </c>
      <c r="D14" s="308"/>
      <c r="E14" s="308"/>
      <c r="F14" s="299">
        <f>SUMIF('Unos prihoda i primitaka'!$L$3:$L$501,$B14,'Unos prihoda i primitaka'!G$3:G$501)</f>
        <v>0</v>
      </c>
      <c r="G14" s="299">
        <f>SUMIF('Unos prihoda i primitaka'!$L$3:$L$501,$B14,'Unos prihoda i primitaka'!H$3:H$501)</f>
        <v>0</v>
      </c>
      <c r="H14" s="299">
        <f>SUMIF('Unos prihoda i primitaka'!$L$3:$L$501,$B14,'Unos prihoda i primitaka'!I$3:I$501)</f>
        <v>0</v>
      </c>
      <c r="I14" s="286" t="str">
        <f>'OPĆI DIO'!$C$1</f>
        <v>1940 SVEUČILIŠTE U ZAGREBU - UČITELJSKI FAKULTET</v>
      </c>
    </row>
    <row r="15" spans="1:10" ht="45">
      <c r="A15" s="250"/>
      <c r="B15" s="251" t="s">
        <v>3892</v>
      </c>
      <c r="C15" s="251" t="s">
        <v>3893</v>
      </c>
      <c r="D15" s="308"/>
      <c r="E15" s="308"/>
      <c r="F15" s="299">
        <f>SUMIF('Unos prihoda i primitaka'!$L$3:$L$501,$B15,'Unos prihoda i primitaka'!G$3:G$501)</f>
        <v>1984206</v>
      </c>
      <c r="G15" s="299">
        <f>SUMIF('Unos prihoda i primitaka'!$L$3:$L$501,$B15,'Unos prihoda i primitaka'!H$3:H$501)</f>
        <v>2045717</v>
      </c>
      <c r="H15" s="299">
        <f>SUMIF('Unos prihoda i primitaka'!$L$3:$L$501,$B15,'Unos prihoda i primitaka'!I$3:I$501)</f>
        <v>2109133</v>
      </c>
      <c r="I15" s="286" t="str">
        <f>'OPĆI DIO'!$C$1</f>
        <v>1940 SVEUČILIŠTE U ZAGREBU - UČITELJSKI FAKULTET</v>
      </c>
    </row>
    <row r="16" spans="1:10" ht="30">
      <c r="A16" s="250"/>
      <c r="B16" s="251" t="s">
        <v>3895</v>
      </c>
      <c r="C16" s="251" t="s">
        <v>3894</v>
      </c>
      <c r="D16" s="308"/>
      <c r="E16" s="308"/>
      <c r="F16" s="299">
        <f>SUMIF('Unos prihoda i primitaka'!$L$3:$L$501,$B16,'Unos prihoda i primitaka'!G$3:G$501)</f>
        <v>204393</v>
      </c>
      <c r="G16" s="299">
        <f>SUMIF('Unos prihoda i primitaka'!$L$3:$L$501,$B16,'Unos prihoda i primitaka'!H$3:H$501)</f>
        <v>210729</v>
      </c>
      <c r="H16" s="299">
        <f>SUMIF('Unos prihoda i primitaka'!$L$3:$L$501,$B16,'Unos prihoda i primitaka'!I$3:I$501)</f>
        <v>217262</v>
      </c>
      <c r="I16" s="286" t="str">
        <f>'OPĆI DIO'!$C$1</f>
        <v>1940 SVEUČILIŠTE U ZAGREBU - UČITELJSKI FAKULTET</v>
      </c>
    </row>
    <row r="17" spans="1:9" ht="30">
      <c r="A17" s="250"/>
      <c r="B17" s="251" t="s">
        <v>3898</v>
      </c>
      <c r="C17" s="251" t="s">
        <v>3907</v>
      </c>
      <c r="D17" s="308"/>
      <c r="E17" s="308"/>
      <c r="F17" s="299">
        <f>SUMIF('Unos prihoda i primitaka'!$L$3:$L$501,$B17,'Unos prihoda i primitaka'!G$3:G$501)</f>
        <v>7886223</v>
      </c>
      <c r="G17" s="299">
        <f>SUMIF('Unos prihoda i primitaka'!$L$3:$L$501,$B17,'Unos prihoda i primitaka'!H$3:H$501)</f>
        <v>13022757</v>
      </c>
      <c r="H17" s="299">
        <f>SUMIF('Unos prihoda i primitaka'!$L$3:$L$501,$B17,'Unos prihoda i primitaka'!I$3:I$501)</f>
        <v>8327282</v>
      </c>
      <c r="I17" s="286" t="str">
        <f>'OPĆI DIO'!$C$1</f>
        <v>1940 SVEUČILIŠTE U ZAGREBU - UČITELJSKI FAKULTET</v>
      </c>
    </row>
    <row r="18" spans="1:9">
      <c r="A18" s="250"/>
      <c r="B18" s="251" t="s">
        <v>3897</v>
      </c>
      <c r="C18" s="251" t="s">
        <v>3896</v>
      </c>
      <c r="D18" s="308"/>
      <c r="E18" s="308"/>
      <c r="F18" s="299">
        <f>SUMIF('Unos prihoda i primitaka'!$L$3:$L$501,$B18,'Unos prihoda i primitaka'!G$3:G$501)</f>
        <v>0</v>
      </c>
      <c r="G18" s="299">
        <f>SUMIF('Unos prihoda i primitaka'!$L$3:$L$501,$B18,'Unos prihoda i primitaka'!H$3:H$501)</f>
        <v>0</v>
      </c>
      <c r="H18" s="299">
        <f>SUMIF('Unos prihoda i primitaka'!$L$3:$L$501,$B18,'Unos prihoda i primitaka'!I$3:I$501)</f>
        <v>0</v>
      </c>
      <c r="I18" s="286" t="str">
        <f>'OPĆI DIO'!$C$1</f>
        <v>1940 SVEUČILIŠTE U ZAGREBU - UČITELJSKI FAKULTET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>1940 SVEUČILIŠTE U ZAGREBU - UČITELJSKI FAKULTET</v>
      </c>
    </row>
    <row r="20" spans="1:9" ht="30">
      <c r="A20" s="252"/>
      <c r="B20" s="253" t="s">
        <v>3899</v>
      </c>
      <c r="C20" s="251" t="s">
        <v>3900</v>
      </c>
      <c r="D20" s="308"/>
      <c r="E20" s="308"/>
      <c r="F20" s="299">
        <f>SUMIF('Unos prihoda i primitaka'!$L$3:$L$501,$B20,'Unos prihoda i primitaka'!G$3:G$501)</f>
        <v>0</v>
      </c>
      <c r="G20" s="299">
        <f>SUMIF('Unos prihoda i primitaka'!$L$3:$L$501,$B20,'Unos prihoda i primitaka'!H$3:H$501)</f>
        <v>0</v>
      </c>
      <c r="H20" s="299">
        <f>SUMIF('Unos prihoda i primitaka'!$L$3:$L$501,$B20,'Unos prihoda i primitaka'!I$3:I$501)</f>
        <v>0</v>
      </c>
      <c r="I20" s="286" t="str">
        <f>'OPĆI DIO'!$C$1</f>
        <v>1940 SVEUČILIŠTE U ZAGREBU - UČITELJSKI FAKULTET</v>
      </c>
    </row>
    <row r="21" spans="1:9" ht="30">
      <c r="A21" s="252"/>
      <c r="B21" s="253" t="s">
        <v>3901</v>
      </c>
      <c r="C21" s="251" t="s">
        <v>3902</v>
      </c>
      <c r="D21" s="308"/>
      <c r="E21" s="308"/>
      <c r="F21" s="299">
        <f>SUMIF('Unos prihoda i primitaka'!$L$3:$L$501,$B21,'Unos prihoda i primitaka'!G$3:G$501)</f>
        <v>0</v>
      </c>
      <c r="G21" s="299">
        <f>SUMIF('Unos prihoda i primitaka'!$L$3:$L$501,$B21,'Unos prihoda i primitaka'!H$3:H$501)</f>
        <v>0</v>
      </c>
      <c r="H21" s="299">
        <f>SUMIF('Unos prihoda i primitaka'!$L$3:$L$501,$B21,'Unos prihoda i primitaka'!I$3:I$501)</f>
        <v>0</v>
      </c>
      <c r="I21" s="286" t="str">
        <f>'OPĆI DIO'!$C$1</f>
        <v>1940 SVEUČILIŠTE U ZAGREBU - UČITELJSKI FAKULTET</v>
      </c>
    </row>
    <row r="24" spans="1:9" ht="30">
      <c r="A24" s="362" t="s">
        <v>4778</v>
      </c>
      <c r="B24" s="363"/>
      <c r="C24" s="364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58">
        <v>1</v>
      </c>
      <c r="B25" s="359"/>
      <c r="C25" s="360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298">
        <f>+D27+D35</f>
        <v>0</v>
      </c>
      <c r="E26" s="298">
        <f t="shared" ref="E26:H26" si="3">+E27+E35</f>
        <v>0</v>
      </c>
      <c r="F26" s="298">
        <f t="shared" si="3"/>
        <v>15108291.085606212</v>
      </c>
      <c r="G26" s="298">
        <f t="shared" si="3"/>
        <v>19663943.034375209</v>
      </c>
      <c r="H26" s="298">
        <f t="shared" si="3"/>
        <v>11533761</v>
      </c>
      <c r="I26" s="286" t="str">
        <f>'OPĆI DIO'!$C$1</f>
        <v>1940 SVEUČILIŠTE U ZAGREBU - UČITELJSKI FAKULTET</v>
      </c>
    </row>
    <row r="27" spans="1:9">
      <c r="A27" s="250">
        <v>3</v>
      </c>
      <c r="B27" s="250"/>
      <c r="C27" s="250" t="s">
        <v>4784</v>
      </c>
      <c r="D27" s="279">
        <f>SUM(D28:D34)</f>
        <v>0</v>
      </c>
      <c r="E27" s="279">
        <f t="shared" ref="E27:H27" si="4">SUM(E28:E34)</f>
        <v>0</v>
      </c>
      <c r="F27" s="279">
        <f t="shared" si="4"/>
        <v>14947569.085606212</v>
      </c>
      <c r="G27" s="279">
        <f t="shared" si="4"/>
        <v>19515164.435728982</v>
      </c>
      <c r="H27" s="279">
        <f t="shared" si="4"/>
        <v>11381472</v>
      </c>
      <c r="I27" s="286" t="str">
        <f>'OPĆI DIO'!$C$1</f>
        <v>1940 SVEUČILIŠTE U ZAGREBU - UČITELJSKI FAKULTET</v>
      </c>
    </row>
    <row r="28" spans="1:9">
      <c r="A28" s="250"/>
      <c r="B28" s="251">
        <v>31</v>
      </c>
      <c r="C28" s="251" t="s">
        <v>195</v>
      </c>
      <c r="D28" s="309"/>
      <c r="E28" s="309"/>
      <c r="F28" s="301">
        <f>SUMIF('Unos rashoda i izdataka'!$P$3:$P$501,$B28,'Unos rashoda i izdataka'!J$3:J$501)+SUMIF('Unos rashoda P4'!$S$3:$S$501,$B28,'Unos rashoda P4'!H$3:H$501)</f>
        <v>8250797.2426172942</v>
      </c>
      <c r="G28" s="301">
        <f>SUMIF('Unos rashoda i izdataka'!$P$3:$P$501,$B28,'Unos rashoda i izdataka'!K$3:K$501)+SUMIF('Unos rashoda P4'!$S$3:$S$501,$B28,'Unos rashoda P4'!I$3:I$501)</f>
        <v>8159216.6679275334</v>
      </c>
      <c r="H28" s="301">
        <f>SUMIF('Unos rashoda i izdataka'!$P$3:$P$501,$B28,'Unos rashoda i izdataka'!L$3:L$501)+SUMIF('Unos rashoda P4'!$S$3:$S$501,$B28,'Unos rashoda P4'!J$3:J$501)</f>
        <v>8185670</v>
      </c>
      <c r="I28" s="286" t="str">
        <f>'OPĆI DIO'!$C$1</f>
        <v>1940 SVEUČILIŠTE U ZAGREBU - UČITELJSKI FAKULTET</v>
      </c>
    </row>
    <row r="29" spans="1:9">
      <c r="A29" s="253"/>
      <c r="B29" s="253">
        <v>32</v>
      </c>
      <c r="C29" s="259" t="s">
        <v>196</v>
      </c>
      <c r="D29" s="310"/>
      <c r="E29" s="310"/>
      <c r="F29" s="301">
        <f>SUMIF('Unos rashoda i izdataka'!$P$3:$P$501,$B29,'Unos rashoda i izdataka'!J$3:J$501)+SUMIF('Unos rashoda P4'!$S$3:$S$501,$B29,'Unos rashoda P4'!H$3:H$501)</f>
        <v>6649921.5936691221</v>
      </c>
      <c r="G29" s="301">
        <f>SUMIF('Unos rashoda i izdataka'!$P$3:$P$501,$B29,'Unos rashoda i izdataka'!K$3:K$501)+SUMIF('Unos rashoda P4'!$S$3:$S$501,$B29,'Unos rashoda P4'!I$3:I$501)</f>
        <v>11308427.868538057</v>
      </c>
      <c r="H29" s="301">
        <f>SUMIF('Unos rashoda i izdataka'!$P$3:$P$501,$B29,'Unos rashoda i izdataka'!L$3:L$501)+SUMIF('Unos rashoda P4'!$S$3:$S$501,$B29,'Unos rashoda P4'!J$3:J$501)</f>
        <v>3147589</v>
      </c>
      <c r="I29" s="286" t="str">
        <f>'OPĆI DIO'!$C$1</f>
        <v>1940 SVEUČILIŠTE U ZAGREBU - UČITELJSKI FAKULTET</v>
      </c>
    </row>
    <row r="30" spans="1:9">
      <c r="A30" s="253"/>
      <c r="B30" s="253">
        <v>34</v>
      </c>
      <c r="C30" s="259" t="s">
        <v>197</v>
      </c>
      <c r="D30" s="310"/>
      <c r="E30" s="310"/>
      <c r="F30" s="301">
        <f>SUMIF('Unos rashoda i izdataka'!$P$3:$P$501,$B30,'Unos rashoda i izdataka'!J$3:J$501)+SUMIF('Unos rashoda P4'!$S$3:$S$501,$B30,'Unos rashoda P4'!H$3:H$501)</f>
        <v>24017.249319795606</v>
      </c>
      <c r="G30" s="301">
        <f>SUMIF('Unos rashoda i izdataka'!$P$3:$P$501,$B30,'Unos rashoda i izdataka'!K$3:K$501)+SUMIF('Unos rashoda P4'!$S$3:$S$501,$B30,'Unos rashoda P4'!I$3:I$501)</f>
        <v>24391.899263388412</v>
      </c>
      <c r="H30" s="301">
        <f>SUMIF('Unos rashoda i izdataka'!$P$3:$P$501,$B30,'Unos rashoda i izdataka'!L$3:L$501)+SUMIF('Unos rashoda P4'!$S$3:$S$501,$B30,'Unos rashoda P4'!J$3:J$501)</f>
        <v>24782</v>
      </c>
      <c r="I30" s="286" t="str">
        <f>'OPĆI DIO'!$C$1</f>
        <v>1940 SVEUČILIŠTE U ZAGREBU - UČITELJSKI FAKULTET</v>
      </c>
    </row>
    <row r="31" spans="1:9">
      <c r="A31" s="253"/>
      <c r="B31" s="253">
        <v>35</v>
      </c>
      <c r="C31" s="259" t="s">
        <v>244</v>
      </c>
      <c r="D31" s="310"/>
      <c r="E31" s="310"/>
      <c r="F31" s="301">
        <f>SUMIF('Unos rashoda i izdataka'!$P$3:$P$501,$B31,'Unos rashoda i izdataka'!J$3:J$501)+SUMIF('Unos rashoda P4'!$S$3:$S$501,$B31,'Unos rashoda P4'!H$3:H$501)</f>
        <v>0</v>
      </c>
      <c r="G31" s="301">
        <f>SUMIF('Unos rashoda i izdataka'!$P$3:$P$501,$B31,'Unos rashoda i izdataka'!K$3:K$501)+SUMIF('Unos rashoda P4'!$S$3:$S$501,$B31,'Unos rashoda P4'!I$3:I$501)</f>
        <v>0</v>
      </c>
      <c r="H31" s="301">
        <f>SUMIF('Unos rashoda i izdataka'!$P$3:$P$501,$B31,'Unos rashoda i izdataka'!L$3:L$501)+SUMIF('Unos rashoda P4'!$S$3:$S$501,$B31,'Unos rashoda P4'!J$3:J$501)</f>
        <v>0</v>
      </c>
      <c r="I31" s="286" t="str">
        <f>'OPĆI DIO'!$C$1</f>
        <v>1940 SVEUČILIŠTE U ZAGREBU - UČITELJSKI FAKULTET</v>
      </c>
    </row>
    <row r="32" spans="1:9" ht="30">
      <c r="A32" s="253"/>
      <c r="B32" s="253">
        <v>36</v>
      </c>
      <c r="C32" s="259" t="s">
        <v>198</v>
      </c>
      <c r="D32" s="310"/>
      <c r="E32" s="310"/>
      <c r="F32" s="301">
        <f>SUMIF('Unos rashoda i izdataka'!$P$3:$P$501,$B32,'Unos rashoda i izdataka'!J$3:J$501)+SUMIF('Unos rashoda P4'!$S$3:$S$501,$B32,'Unos rashoda P4'!H$3:H$501)</f>
        <v>0</v>
      </c>
      <c r="G32" s="301">
        <f>SUMIF('Unos rashoda i izdataka'!$P$3:$P$501,$B32,'Unos rashoda i izdataka'!K$3:K$501)+SUMIF('Unos rashoda P4'!$S$3:$S$501,$B32,'Unos rashoda P4'!I$3:I$501)</f>
        <v>0</v>
      </c>
      <c r="H32" s="301">
        <f>SUMIF('Unos rashoda i izdataka'!$P$3:$P$501,$B32,'Unos rashoda i izdataka'!L$3:L$501)+SUMIF('Unos rashoda P4'!$S$3:$S$501,$B32,'Unos rashoda P4'!J$3:J$501)</f>
        <v>0</v>
      </c>
      <c r="I32" s="286" t="str">
        <f>'OPĆI DIO'!$C$1</f>
        <v>1940 SVEUČILIŠTE U ZAGREBU - UČITELJSKI FAKULTET</v>
      </c>
    </row>
    <row r="33" spans="1:9" ht="30">
      <c r="A33" s="253"/>
      <c r="B33" s="253">
        <v>37</v>
      </c>
      <c r="C33" s="259" t="s">
        <v>245</v>
      </c>
      <c r="D33" s="310"/>
      <c r="E33" s="310"/>
      <c r="F33" s="301">
        <f>SUMIF('Unos rashoda i izdataka'!$P$3:$P$501,$B33,'Unos rashoda i izdataka'!J$3:J$501)+SUMIF('Unos rashoda P4'!$S$3:$S$501,$B33,'Unos rashoda P4'!H$3:H$501)</f>
        <v>22833</v>
      </c>
      <c r="G33" s="301">
        <f>SUMIF('Unos rashoda i izdataka'!$P$3:$P$501,$B33,'Unos rashoda i izdataka'!K$3:K$501)+SUMIF('Unos rashoda P4'!$S$3:$S$501,$B33,'Unos rashoda P4'!I$3:I$501)</f>
        <v>23128</v>
      </c>
      <c r="H33" s="301">
        <f>SUMIF('Unos rashoda i izdataka'!$P$3:$P$501,$B33,'Unos rashoda i izdataka'!L$3:L$501)+SUMIF('Unos rashoda P4'!$S$3:$S$501,$B33,'Unos rashoda P4'!J$3:J$501)</f>
        <v>23431</v>
      </c>
      <c r="I33" s="286" t="str">
        <f>'OPĆI DIO'!$C$1</f>
        <v>1940 SVEUČILIŠTE U ZAGREBU - UČITELJSKI FAKULTET</v>
      </c>
    </row>
    <row r="34" spans="1:9">
      <c r="A34" s="253"/>
      <c r="B34" s="253">
        <v>38</v>
      </c>
      <c r="C34" s="259" t="s">
        <v>199</v>
      </c>
      <c r="D34" s="310"/>
      <c r="E34" s="310"/>
      <c r="F34" s="301">
        <f>SUMIF('Unos rashoda i izdataka'!$P$3:$P$501,$B34,'Unos rashoda i izdataka'!J$3:J$501)+SUMIF('Unos rashoda P4'!$S$3:$S$501,$B34,'Unos rashoda P4'!H$3:H$501)</f>
        <v>0</v>
      </c>
      <c r="G34" s="301">
        <f>SUMIF('Unos rashoda i izdataka'!$P$3:$P$501,$B34,'Unos rashoda i izdataka'!K$3:K$501)+SUMIF('Unos rashoda P4'!$S$3:$S$501,$B34,'Unos rashoda P4'!I$3:I$501)</f>
        <v>0</v>
      </c>
      <c r="H34" s="301">
        <f>SUMIF('Unos rashoda i izdataka'!$P$3:$P$501,$B34,'Unos rashoda i izdataka'!L$3:L$501)+SUMIF('Unos rashoda P4'!$S$3:$S$501,$B34,'Unos rashoda P4'!J$3:J$501)</f>
        <v>0</v>
      </c>
      <c r="I34" s="286" t="str">
        <f>'OPĆI DIO'!$C$1</f>
        <v>1940 SVEUČILIŠTE U ZAGREBU - UČITELJSKI FAKULTET</v>
      </c>
    </row>
    <row r="35" spans="1:9" ht="30">
      <c r="A35" s="256">
        <v>4</v>
      </c>
      <c r="B35" s="256"/>
      <c r="C35" s="257" t="s">
        <v>4785</v>
      </c>
      <c r="D35" s="279">
        <f>SUM(D36:D40)</f>
        <v>0</v>
      </c>
      <c r="E35" s="279">
        <f t="shared" ref="E35:H35" si="5">SUM(E36:E40)</f>
        <v>0</v>
      </c>
      <c r="F35" s="279">
        <f t="shared" si="5"/>
        <v>160722</v>
      </c>
      <c r="G35" s="279">
        <f t="shared" si="5"/>
        <v>148778.59864622736</v>
      </c>
      <c r="H35" s="279">
        <f t="shared" si="5"/>
        <v>152289</v>
      </c>
      <c r="I35" s="286" t="str">
        <f>'OPĆI DIO'!$C$1</f>
        <v>1940 SVEUČILIŠTE U ZAGREBU - UČITELJSKI FAKULTET</v>
      </c>
    </row>
    <row r="36" spans="1:9" ht="30">
      <c r="A36" s="251"/>
      <c r="B36" s="251">
        <v>41</v>
      </c>
      <c r="C36" s="258" t="s">
        <v>246</v>
      </c>
      <c r="D36" s="309"/>
      <c r="E36" s="309"/>
      <c r="F36" s="301">
        <f>SUMIF('Unos rashoda i izdataka'!$P$3:$P$501,$B36,'Unos rashoda i izdataka'!J$3:J$501)+SUMIF('Unos rashoda P4'!$S$3:$S$501,$B36,'Unos rashoda P4'!H$3:H$501)</f>
        <v>0</v>
      </c>
      <c r="G36" s="301">
        <f>SUMIF('Unos rashoda i izdataka'!$P$3:$P$501,$B36,'Unos rashoda i izdataka'!K$3:K$501)+SUMIF('Unos rashoda P4'!$S$3:$S$501,$B36,'Unos rashoda P4'!I$3:I$501)</f>
        <v>0</v>
      </c>
      <c r="H36" s="301">
        <f>SUMIF('Unos rashoda i izdataka'!$P$3:$P$501,$B36,'Unos rashoda i izdataka'!L$3:L$501)+SUMIF('Unos rashoda P4'!$S$3:$S$501,$B36,'Unos rashoda P4'!J$3:J$501)</f>
        <v>0</v>
      </c>
      <c r="I36" s="286" t="str">
        <f>'OPĆI DIO'!$C$1</f>
        <v>1940 SVEUČILIŠTE U ZAGREBU - UČITELJSKI FAKULTET</v>
      </c>
    </row>
    <row r="37" spans="1:9" ht="30">
      <c r="A37" s="251"/>
      <c r="B37" s="251">
        <v>42</v>
      </c>
      <c r="C37" s="258" t="s">
        <v>227</v>
      </c>
      <c r="D37" s="309"/>
      <c r="E37" s="309"/>
      <c r="F37" s="301">
        <f>SUMIF('Unos rashoda i izdataka'!$P$3:$P$501,$B37,'Unos rashoda i izdataka'!J$3:J$501)+SUMIF('Unos rashoda P4'!$S$3:$S$501,$B37,'Unos rashoda P4'!H$3:H$501)</f>
        <v>160722</v>
      </c>
      <c r="G37" s="301">
        <f>SUMIF('Unos rashoda i izdataka'!$P$3:$P$501,$B37,'Unos rashoda i izdataka'!K$3:K$501)+SUMIF('Unos rashoda P4'!$S$3:$S$501,$B37,'Unos rashoda P4'!I$3:I$501)</f>
        <v>148778.59864622736</v>
      </c>
      <c r="H37" s="301">
        <f>SUMIF('Unos rashoda i izdataka'!$P$3:$P$501,$B37,'Unos rashoda i izdataka'!L$3:L$501)+SUMIF('Unos rashoda P4'!$S$3:$S$501,$B37,'Unos rashoda P4'!J$3:J$501)</f>
        <v>152289</v>
      </c>
      <c r="I37" s="286" t="str">
        <f>'OPĆI DIO'!$C$1</f>
        <v>1940 SVEUČILIŠTE U ZAGREBU - UČITELJSKI FAKULTET</v>
      </c>
    </row>
    <row r="38" spans="1:9" ht="30">
      <c r="A38" s="251"/>
      <c r="B38" s="251">
        <v>43</v>
      </c>
      <c r="C38" s="258" t="s">
        <v>247</v>
      </c>
      <c r="D38" s="309"/>
      <c r="E38" s="309"/>
      <c r="F38" s="301">
        <f>SUMIF('Unos rashoda i izdataka'!$P$3:$P$501,$B38,'Unos rashoda i izdataka'!J$3:J$501)+SUMIF('Unos rashoda P4'!$S$3:$S$501,$B38,'Unos rashoda P4'!H$3:H$501)</f>
        <v>0</v>
      </c>
      <c r="G38" s="301">
        <f>SUMIF('Unos rashoda i izdataka'!$P$3:$P$501,$B38,'Unos rashoda i izdataka'!K$3:K$501)+SUMIF('Unos rashoda P4'!$S$3:$S$501,$B38,'Unos rashoda P4'!I$3:I$501)</f>
        <v>0</v>
      </c>
      <c r="H38" s="301">
        <f>SUMIF('Unos rashoda i izdataka'!$P$3:$P$501,$B38,'Unos rashoda i izdataka'!L$3:L$501)+SUMIF('Unos rashoda P4'!$S$3:$S$501,$B38,'Unos rashoda P4'!J$3:J$501)</f>
        <v>0</v>
      </c>
      <c r="I38" s="286" t="str">
        <f>'OPĆI DIO'!$C$1</f>
        <v>1940 SVEUČILIŠTE U ZAGREBU - UČITELJSKI FAKULTET</v>
      </c>
    </row>
    <row r="39" spans="1:9" ht="30">
      <c r="A39" s="251"/>
      <c r="B39" s="251">
        <v>44</v>
      </c>
      <c r="C39" s="258" t="s">
        <v>248</v>
      </c>
      <c r="D39" s="309"/>
      <c r="E39" s="309"/>
      <c r="F39" s="301">
        <f>SUMIF('Unos rashoda i izdataka'!$P$3:$P$501,$B39,'Unos rashoda i izdataka'!J$3:J$501)+SUMIF('Unos rashoda P4'!$S$3:$S$501,$B39,'Unos rashoda P4'!H$3:H$501)</f>
        <v>0</v>
      </c>
      <c r="G39" s="301">
        <f>SUMIF('Unos rashoda i izdataka'!$P$3:$P$501,$B39,'Unos rashoda i izdataka'!K$3:K$501)+SUMIF('Unos rashoda P4'!$S$3:$S$501,$B39,'Unos rashoda P4'!I$3:I$501)</f>
        <v>0</v>
      </c>
      <c r="H39" s="301">
        <f>SUMIF('Unos rashoda i izdataka'!$P$3:$P$501,$B39,'Unos rashoda i izdataka'!L$3:L$501)+SUMIF('Unos rashoda P4'!$S$3:$S$501,$B39,'Unos rashoda P4'!J$3:J$501)</f>
        <v>0</v>
      </c>
      <c r="I39" s="286" t="str">
        <f>'OPĆI DIO'!$C$1</f>
        <v>1940 SVEUČILIŠTE U ZAGREBU - UČITELJSKI FAKULTET</v>
      </c>
    </row>
    <row r="40" spans="1:9" ht="30">
      <c r="A40" s="251"/>
      <c r="B40" s="251">
        <v>45</v>
      </c>
      <c r="C40" s="258" t="s">
        <v>200</v>
      </c>
      <c r="D40" s="309"/>
      <c r="E40" s="309"/>
      <c r="F40" s="301">
        <f>SUMIF('Unos rashoda i izdataka'!$P$3:$P$501,$B40,'Unos rashoda i izdataka'!J$3:J$501)+SUMIF('Unos rashoda P4'!$S$3:$S$501,$B40,'Unos rashoda P4'!H$3:H$501)</f>
        <v>0</v>
      </c>
      <c r="G40" s="301">
        <f>SUMIF('Unos rashoda i izdataka'!$P$3:$P$501,$B40,'Unos rashoda i izdataka'!K$3:K$501)+SUMIF('Unos rashoda P4'!$S$3:$S$501,$B40,'Unos rashoda P4'!I$3:I$501)</f>
        <v>0</v>
      </c>
      <c r="H40" s="301">
        <f>SUMIF('Unos rashoda i izdataka'!$P$3:$P$501,$B40,'Unos rashoda i izdataka'!L$3:L$501)+SUMIF('Unos rashoda P4'!$S$3:$S$501,$B40,'Unos rashoda P4'!J$3:J$501)</f>
        <v>0</v>
      </c>
      <c r="I40" s="286" t="str">
        <f>'OPĆI DIO'!$C$1</f>
        <v>1940 SVEUČILIŠTE U ZAGREBU - UČITELJSKI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61" t="s">
        <v>4786</v>
      </c>
      <c r="C1" s="361"/>
      <c r="D1" s="361"/>
      <c r="E1" s="361"/>
      <c r="F1" s="361"/>
      <c r="G1" s="361"/>
    </row>
    <row r="2" spans="1:8">
      <c r="B2" s="245"/>
      <c r="C2" s="245"/>
      <c r="D2" s="245"/>
      <c r="E2" s="245"/>
      <c r="F2" s="245"/>
      <c r="G2" s="245"/>
    </row>
    <row r="3" spans="1:8" ht="30">
      <c r="A3" s="323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3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3"/>
      <c r="B5" s="318" t="s">
        <v>3966</v>
      </c>
      <c r="C5" s="281">
        <f>+C6+C9+C11+C14+C25+C28</f>
        <v>0</v>
      </c>
      <c r="D5" s="281">
        <f>+D6+D9+D11+D14+D25+D28</f>
        <v>0</v>
      </c>
      <c r="E5" s="281">
        <f>+E6+E9+E11+E14+E25+E28</f>
        <v>10341326</v>
      </c>
      <c r="F5" s="281">
        <f>+F6+F9+F11+F14+F25+F28</f>
        <v>15433583</v>
      </c>
      <c r="G5" s="281">
        <f>+G6+G9+G11+G14+G25+G28</f>
        <v>10745300</v>
      </c>
      <c r="H5" s="286" t="str">
        <f>'OPĆI DIO'!$C$1</f>
        <v>1940 SVEUČILIŠTE U ZAGREBU - UČITELJSKI FAKULTET</v>
      </c>
    </row>
    <row r="6" spans="1:8">
      <c r="A6" s="323">
        <v>1</v>
      </c>
      <c r="B6" s="319" t="s">
        <v>4787</v>
      </c>
      <c r="C6" s="282">
        <f>+C7+C8</f>
        <v>0</v>
      </c>
      <c r="D6" s="280">
        <f t="shared" ref="D6:G6" si="0">+D7+D8</f>
        <v>0</v>
      </c>
      <c r="E6" s="280">
        <f t="shared" si="0"/>
        <v>7886223</v>
      </c>
      <c r="F6" s="280">
        <f t="shared" si="0"/>
        <v>13022757</v>
      </c>
      <c r="G6" s="280">
        <f t="shared" si="0"/>
        <v>8327282</v>
      </c>
      <c r="H6" s="286" t="str">
        <f>'OPĆI DIO'!$C$1</f>
        <v>1940 SVEUČILIŠTE U ZAGREBU - UČITELJSKI FAKULTET</v>
      </c>
    </row>
    <row r="7" spans="1:8">
      <c r="A7" s="323">
        <v>11</v>
      </c>
      <c r="B7" s="320" t="s">
        <v>4788</v>
      </c>
      <c r="C7" s="308"/>
      <c r="D7" s="308"/>
      <c r="E7" s="299">
        <f>SUMIF('Unos prihoda i primitaka'!$C$3:$C$501,$A7,'Unos prihoda i primitaka'!G$3:G$501)</f>
        <v>7886223</v>
      </c>
      <c r="F7" s="299">
        <f>SUMIF('Unos prihoda i primitaka'!$C$3:$C$501,$A7,'Unos prihoda i primitaka'!H$3:H$501)</f>
        <v>13022757</v>
      </c>
      <c r="G7" s="299">
        <f>SUMIF('Unos prihoda i primitaka'!$C$3:$C$501,$A7,'Unos prihoda i primitaka'!I$3:I$501)</f>
        <v>8327282</v>
      </c>
      <c r="H7" s="286" t="str">
        <f>'OPĆI DIO'!$C$1</f>
        <v>1940 SVEUČILIŠTE U ZAGREBU - UČITELJSKI FAKULTET</v>
      </c>
    </row>
    <row r="8" spans="1:8">
      <c r="A8" s="323">
        <v>12</v>
      </c>
      <c r="B8" s="321" t="s">
        <v>4789</v>
      </c>
      <c r="C8" s="308"/>
      <c r="D8" s="308"/>
      <c r="E8" s="299">
        <f>SUMIF('Unos prihoda i primitaka'!$C$3:$C$501,$A8,'Unos prihoda i primitaka'!G$3:G$501)</f>
        <v>0</v>
      </c>
      <c r="F8" s="299">
        <f>SUMIF('Unos prihoda i primitaka'!$C$3:$C$501,$A8,'Unos prihoda i primitaka'!H$3:H$501)</f>
        <v>0</v>
      </c>
      <c r="G8" s="299">
        <f>SUMIF('Unos prihoda i primitaka'!$C$3:$C$501,$A8,'Unos prihoda i primitaka'!I$3:I$501)</f>
        <v>0</v>
      </c>
      <c r="H8" s="286" t="str">
        <f>'OPĆI DIO'!$C$1</f>
        <v>1940 SVEUČILIŠTE U ZAGREBU - UČITELJSKI FAKULTET</v>
      </c>
    </row>
    <row r="9" spans="1:8" s="305" customFormat="1">
      <c r="A9" s="324">
        <v>3</v>
      </c>
      <c r="B9" s="319" t="s">
        <v>4790</v>
      </c>
      <c r="C9" s="280">
        <f>+C10</f>
        <v>0</v>
      </c>
      <c r="D9" s="280">
        <f t="shared" ref="D9:G9" si="1">+D10</f>
        <v>0</v>
      </c>
      <c r="E9" s="280">
        <f t="shared" si="1"/>
        <v>204393</v>
      </c>
      <c r="F9" s="280">
        <f t="shared" si="1"/>
        <v>210729</v>
      </c>
      <c r="G9" s="280">
        <f t="shared" si="1"/>
        <v>217262</v>
      </c>
      <c r="H9" s="286" t="str">
        <f>'OPĆI DIO'!$C$1</f>
        <v>1940 SVEUČILIŠTE U ZAGREBU - UČITELJSKI FAKULTET</v>
      </c>
    </row>
    <row r="10" spans="1:8">
      <c r="A10" s="323">
        <v>31</v>
      </c>
      <c r="B10" s="322" t="s">
        <v>4791</v>
      </c>
      <c r="C10" s="308"/>
      <c r="D10" s="308"/>
      <c r="E10" s="299">
        <f>SUMIF('Unos prihoda i primitaka'!$C$3:$C$501,$A10,'Unos prihoda i primitaka'!G$3:G$501)</f>
        <v>204393</v>
      </c>
      <c r="F10" s="299">
        <f>SUMIF('Unos prihoda i primitaka'!$C$3:$C$501,$A10,'Unos prihoda i primitaka'!H$3:H$501)</f>
        <v>210729</v>
      </c>
      <c r="G10" s="299">
        <f>SUMIF('Unos prihoda i primitaka'!$C$3:$C$501,$A10,'Unos prihoda i primitaka'!I$3:I$501)</f>
        <v>217262</v>
      </c>
      <c r="H10" s="286" t="str">
        <f>'OPĆI DIO'!$C$1</f>
        <v>1940 SVEUČILIŠTE U ZAGREBU - UČITELJSKI FAKULTET</v>
      </c>
    </row>
    <row r="11" spans="1:8" s="305" customFormat="1">
      <c r="A11" s="324">
        <v>4</v>
      </c>
      <c r="B11" s="319" t="s">
        <v>4792</v>
      </c>
      <c r="C11" s="280">
        <f>+C12+C13</f>
        <v>0</v>
      </c>
      <c r="D11" s="280">
        <f t="shared" ref="D11:G11" si="2">+D12+D13</f>
        <v>0</v>
      </c>
      <c r="E11" s="280">
        <f t="shared" si="2"/>
        <v>1984206</v>
      </c>
      <c r="F11" s="280">
        <f t="shared" si="2"/>
        <v>2045717</v>
      </c>
      <c r="G11" s="280">
        <f t="shared" si="2"/>
        <v>2109133</v>
      </c>
      <c r="H11" s="286" t="str">
        <f>'OPĆI DIO'!$C$1</f>
        <v>1940 SVEUČILIŠTE U ZAGREBU - UČITELJSKI FAKULTET</v>
      </c>
    </row>
    <row r="12" spans="1:8">
      <c r="A12" s="323">
        <v>41</v>
      </c>
      <c r="B12" s="322" t="s">
        <v>4793</v>
      </c>
      <c r="C12" s="308"/>
      <c r="D12" s="308"/>
      <c r="E12" s="299">
        <f>SUMIF('Unos prihoda i primitaka'!$C$3:$C$501,$A12,'Unos prihoda i primitaka'!G$3:G$501)</f>
        <v>0</v>
      </c>
      <c r="F12" s="299">
        <f>SUMIF('Unos prihoda i primitaka'!$C$3:$C$501,$A12,'Unos prihoda i primitaka'!H$3:H$501)</f>
        <v>0</v>
      </c>
      <c r="G12" s="299">
        <f>SUMIF('Unos prihoda i primitaka'!$C$3:$C$501,$A12,'Unos prihoda i primitaka'!I$3:I$501)</f>
        <v>0</v>
      </c>
      <c r="H12" s="286" t="str">
        <f>'OPĆI DIO'!$C$1</f>
        <v>1940 SVEUČILIŠTE U ZAGREBU - UČITELJSKI FAKULTET</v>
      </c>
    </row>
    <row r="13" spans="1:8">
      <c r="A13" s="325">
        <v>43</v>
      </c>
      <c r="B13" s="322" t="s">
        <v>4794</v>
      </c>
      <c r="C13" s="308"/>
      <c r="D13" s="308"/>
      <c r="E13" s="299">
        <f>SUMIF('Unos prihoda i primitaka'!$C$3:$C$501,$A13,'Unos prihoda i primitaka'!G$3:G$501)-'B.2 RAČUN FINANC IF'!E7</f>
        <v>1984206</v>
      </c>
      <c r="F13" s="299">
        <f>SUMIF('Unos prihoda i primitaka'!$C$3:$C$501,$A13,'Unos prihoda i primitaka'!H$3:H$501)-'B.2 RAČUN FINANC IF'!F7</f>
        <v>2045717</v>
      </c>
      <c r="G13" s="299">
        <f>SUMIF('Unos prihoda i primitaka'!$C$3:$C$501,$A13,'Unos prihoda i primitaka'!I$3:I$501)-'B.2 RAČUN FINANC IF'!G7</f>
        <v>2109133</v>
      </c>
      <c r="H13" s="286" t="str">
        <f>'OPĆI DIO'!$C$1</f>
        <v>1940 SVEUČILIŠTE U ZAGREBU - UČITELJSKI FAKULTET</v>
      </c>
    </row>
    <row r="14" spans="1:8" s="305" customFormat="1">
      <c r="A14" s="324">
        <v>5</v>
      </c>
      <c r="B14" s="319" t="s">
        <v>4795</v>
      </c>
      <c r="C14" s="280">
        <f>SUM(C15:C24)</f>
        <v>0</v>
      </c>
      <c r="D14" s="280">
        <f>SUM(D15:D24)</f>
        <v>0</v>
      </c>
      <c r="E14" s="280">
        <f>SUM(E15:E24)</f>
        <v>266504</v>
      </c>
      <c r="F14" s="280">
        <f>SUM(F15:F24)</f>
        <v>154380</v>
      </c>
      <c r="G14" s="280">
        <f>SUM(G15:G24)</f>
        <v>91623</v>
      </c>
      <c r="H14" s="286" t="str">
        <f>'OPĆI DIO'!$C$1</f>
        <v>1940 SVEUČILIŠTE U ZAGREBU - UČITELJSKI FAKULTET</v>
      </c>
    </row>
    <row r="15" spans="1:8">
      <c r="A15" s="323">
        <v>51</v>
      </c>
      <c r="B15" s="322" t="s">
        <v>4796</v>
      </c>
      <c r="C15" s="308"/>
      <c r="D15" s="308"/>
      <c r="E15" s="299">
        <f>SUMIF('Unos prihoda i primitaka'!$C$3:$C$501,$A15,'Unos prihoda i primitaka'!G$3:G$501)</f>
        <v>231749</v>
      </c>
      <c r="F15" s="299">
        <f>SUMIF('Unos prihoda i primitaka'!$C$3:$C$501,$A15,'Unos prihoda i primitaka'!H$3:H$501)</f>
        <v>132625</v>
      </c>
      <c r="G15" s="299">
        <f>SUMIF('Unos prihoda i primitaka'!$C$3:$C$501,$A15,'Unos prihoda i primitaka'!I$3:I$501)</f>
        <v>69868</v>
      </c>
      <c r="H15" s="286" t="str">
        <f>'OPĆI DIO'!$C$1</f>
        <v>1940 SVEUČILIŠTE U ZAGREBU - UČITELJSKI FAKULTET</v>
      </c>
    </row>
    <row r="16" spans="1:8">
      <c r="A16" s="323">
        <v>52</v>
      </c>
      <c r="B16" s="322" t="s">
        <v>4797</v>
      </c>
      <c r="C16" s="308"/>
      <c r="D16" s="308"/>
      <c r="E16" s="299">
        <f>SUMIF('Unos prihoda i primitaka'!$C$3:$C$501,$A16,'Unos prihoda i primitaka'!G$3:G$501)</f>
        <v>34755</v>
      </c>
      <c r="F16" s="299">
        <f>SUMIF('Unos prihoda i primitaka'!$C$3:$C$501,$A16,'Unos prihoda i primitaka'!H$3:H$501)</f>
        <v>21755</v>
      </c>
      <c r="G16" s="299">
        <f>SUMIF('Unos prihoda i primitaka'!$C$3:$C$501,$A16,'Unos prihoda i primitaka'!I$3:I$501)</f>
        <v>21755</v>
      </c>
      <c r="H16" s="286" t="str">
        <f>'OPĆI DIO'!$C$1</f>
        <v>1940 SVEUČILIŠTE U ZAGREBU - UČITELJSKI FAKULTET</v>
      </c>
    </row>
    <row r="17" spans="1:8">
      <c r="A17" s="323">
        <v>552</v>
      </c>
      <c r="B17" s="322" t="s">
        <v>4798</v>
      </c>
      <c r="C17" s="308"/>
      <c r="D17" s="308"/>
      <c r="E17" s="299">
        <f>SUMIF('Unos prihoda i primitaka'!$C$3:$C$501,$A17,'Unos prihoda i primitaka'!G$3:G$501)</f>
        <v>0</v>
      </c>
      <c r="F17" s="299">
        <f>SUMIF('Unos prihoda i primitaka'!$C$3:$C$501,$A17,'Unos prihoda i primitaka'!H$3:H$501)</f>
        <v>0</v>
      </c>
      <c r="G17" s="299">
        <f>SUMIF('Unos prihoda i primitaka'!$C$3:$C$501,$A17,'Unos prihoda i primitaka'!I$3:I$501)</f>
        <v>0</v>
      </c>
      <c r="H17" s="286" t="str">
        <f>'OPĆI DIO'!$C$1</f>
        <v>1940 SVEUČILIŠTE U ZAGREBU - UČITELJSKI FAKULTET</v>
      </c>
    </row>
    <row r="18" spans="1:8">
      <c r="A18" s="323">
        <v>559</v>
      </c>
      <c r="B18" s="322" t="s">
        <v>4799</v>
      </c>
      <c r="C18" s="308"/>
      <c r="D18" s="308"/>
      <c r="E18" s="299">
        <f>SUMIF('Unos prihoda i primitaka'!$C$3:$C$501,$A18,'Unos prihoda i primitaka'!G$3:G$501)</f>
        <v>0</v>
      </c>
      <c r="F18" s="299">
        <f>SUMIF('Unos prihoda i primitaka'!$C$3:$C$501,$A18,'Unos prihoda i primitaka'!H$3:H$501)</f>
        <v>0</v>
      </c>
      <c r="G18" s="299">
        <f>SUMIF('Unos prihoda i primitaka'!$C$3:$C$501,$A18,'Unos prihoda i primitaka'!I$3:I$501)</f>
        <v>0</v>
      </c>
      <c r="H18" s="286" t="str">
        <f>'OPĆI DIO'!$C$1</f>
        <v>1940 SVEUČILIŠTE U ZAGREBU - UČITELJSKI FAKULTET</v>
      </c>
    </row>
    <row r="19" spans="1:8">
      <c r="A19" s="323">
        <v>561</v>
      </c>
      <c r="B19" s="322" t="s">
        <v>4800</v>
      </c>
      <c r="C19" s="308"/>
      <c r="D19" s="308"/>
      <c r="E19" s="299">
        <f>SUMIF('Unos prihoda i primitaka'!$C$3:$C$501,$A19,'Unos prihoda i primitaka'!G$3:G$501)</f>
        <v>0</v>
      </c>
      <c r="F19" s="299">
        <f>SUMIF('Unos prihoda i primitaka'!$C$3:$C$501,$A19,'Unos prihoda i primitaka'!H$3:H$501)</f>
        <v>0</v>
      </c>
      <c r="G19" s="299">
        <f>SUMIF('Unos prihoda i primitaka'!$C$3:$C$501,$A19,'Unos prihoda i primitaka'!I$3:I$501)</f>
        <v>0</v>
      </c>
      <c r="H19" s="286" t="str">
        <f>'OPĆI DIO'!$C$1</f>
        <v>1940 SVEUČILIŠTE U ZAGREBU - UČITELJSKI FAKULTET</v>
      </c>
    </row>
    <row r="20" spans="1:8" ht="18" customHeight="1">
      <c r="A20" s="323">
        <v>563</v>
      </c>
      <c r="B20" s="322" t="s">
        <v>4801</v>
      </c>
      <c r="C20" s="308"/>
      <c r="D20" s="308"/>
      <c r="E20" s="299">
        <f>SUMIF('Unos prihoda i primitaka'!$C$3:$C$501,$A20,'Unos prihoda i primitaka'!G$3:G$501)</f>
        <v>0</v>
      </c>
      <c r="F20" s="299">
        <f>SUMIF('Unos prihoda i primitaka'!$C$3:$C$501,$A20,'Unos prihoda i primitaka'!H$3:H$501)</f>
        <v>0</v>
      </c>
      <c r="G20" s="299">
        <f>SUMIF('Unos prihoda i primitaka'!$C$3:$C$501,$A20,'Unos prihoda i primitaka'!I$3:I$501)</f>
        <v>0</v>
      </c>
      <c r="H20" s="286" t="str">
        <f>'OPĆI DIO'!$C$1</f>
        <v>1940 SVEUČILIŠTE U ZAGREBU - UČITELJSKI FAKULTET</v>
      </c>
    </row>
    <row r="21" spans="1:8" ht="30">
      <c r="A21" s="323">
        <v>573</v>
      </c>
      <c r="B21" s="322" t="s">
        <v>1020</v>
      </c>
      <c r="C21" s="308"/>
      <c r="D21" s="308"/>
      <c r="E21" s="299">
        <f>SUMIF('Unos prihoda i primitaka'!$C$3:$C$501,$A21,'Unos prihoda i primitaka'!G$3:G$501)</f>
        <v>0</v>
      </c>
      <c r="F21" s="299">
        <f>SUMIF('Unos prihoda i primitaka'!$C$3:$C$501,$A21,'Unos prihoda i primitaka'!H$3:H$501)</f>
        <v>0</v>
      </c>
      <c r="G21" s="299">
        <f>SUMIF('Unos prihoda i primitaka'!$C$3:$C$501,$A21,'Unos prihoda i primitaka'!I$3:I$501)</f>
        <v>0</v>
      </c>
      <c r="H21" s="286" t="str">
        <f>'OPĆI DIO'!$C$1</f>
        <v>1940 SVEUČILIŠTE U ZAGREBU - UČITELJSKI FAKULTET</v>
      </c>
    </row>
    <row r="22" spans="1:8">
      <c r="A22" s="323">
        <v>575</v>
      </c>
      <c r="B22" s="322" t="s">
        <v>1021</v>
      </c>
      <c r="C22" s="308"/>
      <c r="D22" s="308"/>
      <c r="E22" s="299">
        <f>SUMIF('Unos prihoda i primitaka'!$C$3:$C$501,$A22,'Unos prihoda i primitaka'!G$3:G$501)</f>
        <v>0</v>
      </c>
      <c r="F22" s="299">
        <f>SUMIF('Unos prihoda i primitaka'!$C$3:$C$501,$A22,'Unos prihoda i primitaka'!H$3:H$501)</f>
        <v>0</v>
      </c>
      <c r="G22" s="299">
        <f>SUMIF('Unos prihoda i primitaka'!$C$3:$C$501,$A22,'Unos prihoda i primitaka'!I$3:I$501)</f>
        <v>0</v>
      </c>
      <c r="H22" s="286" t="str">
        <f>'OPĆI DIO'!$C$1</f>
        <v>1940 SVEUČILIŠTE U ZAGREBU - UČITELJSKI FAKULTET</v>
      </c>
    </row>
    <row r="23" spans="1:8" ht="30">
      <c r="A23" s="323">
        <v>576</v>
      </c>
      <c r="B23" s="322" t="s">
        <v>4819</v>
      </c>
      <c r="C23" s="308"/>
      <c r="D23" s="308"/>
      <c r="E23" s="299">
        <f>SUMIF('Unos prihoda i primitaka'!$C$3:$C$501,$A23,'Unos prihoda i primitaka'!G$3:G$501)</f>
        <v>0</v>
      </c>
      <c r="F23" s="299">
        <f>SUMIF('Unos prihoda i primitaka'!$C$3:$C$501,$A23,'Unos prihoda i primitaka'!H$3:H$501)</f>
        <v>0</v>
      </c>
      <c r="G23" s="299">
        <f>SUMIF('Unos prihoda i primitaka'!$C$3:$C$501,$A23,'Unos prihoda i primitaka'!I$3:I$501)</f>
        <v>0</v>
      </c>
      <c r="H23" s="286" t="str">
        <f>'OPĆI DIO'!$C$1</f>
        <v>1940 SVEUČILIŠTE U ZAGREBU - UČITELJSKI FAKULTET</v>
      </c>
    </row>
    <row r="24" spans="1:8">
      <c r="A24" s="323">
        <v>581</v>
      </c>
      <c r="B24" s="322" t="s">
        <v>4802</v>
      </c>
      <c r="C24" s="308"/>
      <c r="D24" s="308"/>
      <c r="E24" s="299">
        <f>SUMIF('Unos prihoda i primitaka'!$C$3:$C$501,$A24,'Unos prihoda i primitaka'!G$3:G$501)</f>
        <v>0</v>
      </c>
      <c r="F24" s="299">
        <f>SUMIF('Unos prihoda i primitaka'!$C$3:$C$501,$A24,'Unos prihoda i primitaka'!H$3:H$501)</f>
        <v>0</v>
      </c>
      <c r="G24" s="299">
        <f>SUMIF('Unos prihoda i primitaka'!$C$3:$C$501,$A24,'Unos prihoda i primitaka'!I$3:I$501)</f>
        <v>0</v>
      </c>
      <c r="H24" s="286" t="str">
        <f>'OPĆI DIO'!$C$1</f>
        <v>1940 SVEUČILIŠTE U ZAGREBU - UČITELJSKI FAKULTET</v>
      </c>
    </row>
    <row r="25" spans="1:8" s="305" customFormat="1">
      <c r="A25" s="324">
        <v>6</v>
      </c>
      <c r="B25" s="319" t="s">
        <v>4803</v>
      </c>
      <c r="C25" s="280">
        <f>SUM(C26:C27)</f>
        <v>0</v>
      </c>
      <c r="D25" s="280">
        <f t="shared" ref="D25:G25" si="3">SUM(D26:D27)</f>
        <v>0</v>
      </c>
      <c r="E25" s="280">
        <f>SUM(E26:E27)</f>
        <v>0</v>
      </c>
      <c r="F25" s="280">
        <f t="shared" si="3"/>
        <v>0</v>
      </c>
      <c r="G25" s="280">
        <f t="shared" si="3"/>
        <v>0</v>
      </c>
      <c r="H25" s="286" t="str">
        <f>'OPĆI DIO'!$C$1</f>
        <v>1940 SVEUČILIŠTE U ZAGREBU - UČITELJSKI FAKULTET</v>
      </c>
    </row>
    <row r="26" spans="1:8">
      <c r="A26" s="323">
        <v>61</v>
      </c>
      <c r="B26" s="322" t="s">
        <v>4804</v>
      </c>
      <c r="C26" s="308"/>
      <c r="D26" s="308"/>
      <c r="E26" s="299">
        <f>SUMIF('Unos prihoda i primitaka'!$C$3:$C$501,$A26,'Unos prihoda i primitaka'!G$3:G$501)</f>
        <v>0</v>
      </c>
      <c r="F26" s="299">
        <f>SUMIF('Unos prihoda i primitaka'!$C$3:$C$501,$A26,'Unos prihoda i primitaka'!H$3:H$501)</f>
        <v>0</v>
      </c>
      <c r="G26" s="299">
        <f>SUMIF('Unos prihoda i primitaka'!$C$3:$C$501,$A26,'Unos prihoda i primitaka'!I$3:I$501)</f>
        <v>0</v>
      </c>
      <c r="H26" s="286" t="str">
        <f>'OPĆI DIO'!$C$1</f>
        <v>1940 SVEUČILIŠTE U ZAGREBU - UČITELJSKI FAKULTET</v>
      </c>
    </row>
    <row r="27" spans="1:8">
      <c r="A27" s="323">
        <v>63</v>
      </c>
      <c r="B27" s="322" t="s">
        <v>4805</v>
      </c>
      <c r="C27" s="308"/>
      <c r="D27" s="308"/>
      <c r="E27" s="299">
        <f>SUMIF('Unos prihoda i primitaka'!$C$3:$C$501,$A27,'Unos prihoda i primitaka'!G$3:G$501)</f>
        <v>0</v>
      </c>
      <c r="F27" s="299">
        <f>SUMIF('Unos prihoda i primitaka'!$C$3:$C$501,$A27,'Unos prihoda i primitaka'!H$3:H$501)</f>
        <v>0</v>
      </c>
      <c r="G27" s="299">
        <f>SUMIF('Unos prihoda i primitaka'!$C$3:$C$501,$A27,'Unos prihoda i primitaka'!I$3:I$501)</f>
        <v>0</v>
      </c>
      <c r="H27" s="286" t="str">
        <f>'OPĆI DIO'!$C$1</f>
        <v>1940 SVEUČILIŠTE U ZAGREBU - UČITELJSKI FAKULTET</v>
      </c>
    </row>
    <row r="28" spans="1:8" s="305" customFormat="1" ht="33.75" customHeight="1">
      <c r="A28" s="324">
        <v>7</v>
      </c>
      <c r="B28" s="319" t="s">
        <v>4806</v>
      </c>
      <c r="C28" s="280">
        <f>+C29</f>
        <v>0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>1940 SVEUČILIŠTE U ZAGREBU - UČITELJSKI FAKULTET</v>
      </c>
    </row>
    <row r="29" spans="1:8" ht="30">
      <c r="A29" s="323">
        <v>71</v>
      </c>
      <c r="B29" s="322" t="s">
        <v>4807</v>
      </c>
      <c r="C29" s="308"/>
      <c r="D29" s="308"/>
      <c r="E29" s="299">
        <f>SUMIF('Unos prihoda i primitaka'!$C$3:$C$501,$A29,'Unos prihoda i primitaka'!G$3:G$501)</f>
        <v>0</v>
      </c>
      <c r="F29" s="299">
        <f>SUMIF('Unos prihoda i primitaka'!$C$3:$C$501,$A29,'Unos prihoda i primitaka'!H$3:H$501)</f>
        <v>0</v>
      </c>
      <c r="G29" s="299">
        <f>SUMIF('Unos prihoda i primitaka'!$C$3:$C$501,$A29,'Unos prihoda i primitaka'!I$3:I$501)</f>
        <v>0</v>
      </c>
      <c r="H29" s="286" t="str">
        <f>'OPĆI DIO'!$C$1</f>
        <v>1940 SVEUČILIŠTE U ZAGREBU - UČITELJSKI FAKULTET</v>
      </c>
    </row>
    <row r="30" spans="1:8" ht="24" customHeight="1">
      <c r="A30" s="323">
        <v>0</v>
      </c>
      <c r="B30" s="318" t="s">
        <v>251</v>
      </c>
      <c r="C30" s="281">
        <f>+C31+C34+C36+C39+C50+C53</f>
        <v>0</v>
      </c>
      <c r="D30" s="281">
        <f>+D31+D34+D36+D39+D50+D53</f>
        <v>0</v>
      </c>
      <c r="E30" s="281">
        <f>+E31+E34+E36+E39+E50+E53</f>
        <v>10341326.085606212</v>
      </c>
      <c r="F30" s="281">
        <f>+F31+F34+F36+F39+F50+F53</f>
        <v>15433583.034375207</v>
      </c>
      <c r="G30" s="281">
        <f>+G31+G34+G36+G39+G50+G53</f>
        <v>10745300</v>
      </c>
      <c r="H30" s="286" t="str">
        <f>'OPĆI DIO'!$C$1</f>
        <v>1940 SVEUČILIŠTE U ZAGREBU - UČITELJSKI FAKULTET</v>
      </c>
    </row>
    <row r="31" spans="1:8" s="305" customFormat="1">
      <c r="A31" s="324">
        <v>1</v>
      </c>
      <c r="B31" s="319" t="s">
        <v>4787</v>
      </c>
      <c r="C31" s="280">
        <f>+C32+C33</f>
        <v>0</v>
      </c>
      <c r="D31" s="280">
        <f t="shared" ref="D31" si="5">+D32+D33</f>
        <v>0</v>
      </c>
      <c r="E31" s="280">
        <f t="shared" ref="E31" si="6">+E32+E33</f>
        <v>7886223</v>
      </c>
      <c r="F31" s="280">
        <f t="shared" ref="F31" si="7">+F32+F33</f>
        <v>13022757</v>
      </c>
      <c r="G31" s="280">
        <f t="shared" ref="G31" si="8">+G32+G33</f>
        <v>8327282</v>
      </c>
      <c r="H31" s="286" t="str">
        <f>'OPĆI DIO'!$C$1</f>
        <v>1940 SVEUČILIŠTE U ZAGREBU - UČITELJSKI FAKULTET</v>
      </c>
    </row>
    <row r="32" spans="1:8">
      <c r="A32" s="323">
        <v>11</v>
      </c>
      <c r="B32" s="320" t="s">
        <v>4788</v>
      </c>
      <c r="C32" s="308"/>
      <c r="D32" s="308"/>
      <c r="E32" s="301">
        <f>SUMIF('Unos rashoda i izdataka'!$Q$3:$Q$501,$A32,'Unos rashoda i izdataka'!J$3:J$501)+SUMIF('Unos rashoda P4'!$A$3:$A$501,$A32,'Unos rashoda P4'!H$3:H$501)</f>
        <v>7886223</v>
      </c>
      <c r="F32" s="301">
        <f>SUMIF('Unos rashoda i izdataka'!$Q$3:$Q$501,$A32,'Unos rashoda i izdataka'!K$3:K$501)+SUMIF('Unos rashoda P4'!$A$3:$A$501,$A32,'Unos rashoda P4'!I$3:I$501)</f>
        <v>13022757</v>
      </c>
      <c r="G32" s="301">
        <f>SUMIF('Unos rashoda i izdataka'!$Q$3:$Q$501,$A32,'Unos rashoda i izdataka'!L$3:L$501)+SUMIF('Unos rashoda P4'!$A$3:$A$501,$A32,'Unos rashoda P4'!J$3:J$501)</f>
        <v>8327282</v>
      </c>
      <c r="H32" s="286" t="str">
        <f>'OPĆI DIO'!$C$1</f>
        <v>1940 SVEUČILIŠTE U ZAGREBU - UČITELJSKI FAKULTET</v>
      </c>
    </row>
    <row r="33" spans="1:8">
      <c r="A33" s="323">
        <v>12</v>
      </c>
      <c r="B33" s="321" t="s">
        <v>4789</v>
      </c>
      <c r="C33" s="308"/>
      <c r="D33" s="308"/>
      <c r="E33" s="301">
        <f>SUMIF('Unos rashoda i izdataka'!$Q$3:$Q$501,$A33,'Unos rashoda i izdataka'!J$3:J$501)+SUMIF('Unos rashoda P4'!$A$3:$A$501,$A33,'Unos rashoda P4'!H$3:H$501)</f>
        <v>0</v>
      </c>
      <c r="F33" s="301">
        <f>SUMIF('Unos rashoda i izdataka'!$Q$3:$Q$501,$A33,'Unos rashoda i izdataka'!K$3:K$501)+SUMIF('Unos rashoda P4'!$A$3:$A$501,$A33,'Unos rashoda P4'!I$3:I$501)</f>
        <v>0</v>
      </c>
      <c r="G33" s="301">
        <f>SUMIF('Unos rashoda i izdataka'!$Q$3:$Q$501,$A33,'Unos rashoda i izdataka'!L$3:L$501)+SUMIF('Unos rashoda P4'!$A$3:$A$501,$A33,'Unos rashoda P4'!J$3:J$501)</f>
        <v>0</v>
      </c>
      <c r="H33" s="286" t="str">
        <f>'OPĆI DIO'!$C$1</f>
        <v>1940 SVEUČILIŠTE U ZAGREBU - UČITELJSKI FAKULTET</v>
      </c>
    </row>
    <row r="34" spans="1:8" s="305" customFormat="1">
      <c r="A34" s="324">
        <v>3</v>
      </c>
      <c r="B34" s="319" t="s">
        <v>4790</v>
      </c>
      <c r="C34" s="280">
        <f>+C35</f>
        <v>0</v>
      </c>
      <c r="D34" s="280">
        <f t="shared" ref="D34:G34" si="9">+D35</f>
        <v>0</v>
      </c>
      <c r="E34" s="280">
        <f t="shared" si="9"/>
        <v>204393</v>
      </c>
      <c r="F34" s="280">
        <f t="shared" si="9"/>
        <v>210729</v>
      </c>
      <c r="G34" s="280">
        <f t="shared" si="9"/>
        <v>217262</v>
      </c>
      <c r="H34" s="286" t="str">
        <f>'OPĆI DIO'!$C$1</f>
        <v>1940 SVEUČILIŠTE U ZAGREBU - UČITELJSKI FAKULTET</v>
      </c>
    </row>
    <row r="35" spans="1:8">
      <c r="A35" s="325">
        <v>31</v>
      </c>
      <c r="B35" s="322" t="s">
        <v>4791</v>
      </c>
      <c r="C35" s="308"/>
      <c r="D35" s="308"/>
      <c r="E35" s="301">
        <f>SUMIF('Unos rashoda i izdataka'!$Q$3:$Q$501,$A35,'Unos rashoda i izdataka'!J$3:J$501)+SUMIF('Unos rashoda P4'!$A$3:$A$501,$A35,'Unos rashoda P4'!H$3:H$501)-'B.2 RAČUN FINANC IF'!E13</f>
        <v>204393</v>
      </c>
      <c r="F35" s="301">
        <f>SUMIF('Unos rashoda i izdataka'!$Q$3:$Q$501,$A35,'Unos rashoda i izdataka'!K$3:K$501)+SUMIF('Unos rashoda P4'!$A$3:$A$501,$A35,'Unos rashoda P4'!I$3:I$501)-'B.2 RAČUN FINANC IF'!F13</f>
        <v>210729</v>
      </c>
      <c r="G35" s="301">
        <f>SUMIF('Unos rashoda i izdataka'!$Q$3:$Q$501,$A35,'Unos rashoda i izdataka'!L$3:L$501)+SUMIF('Unos rashoda P4'!$A$3:$A$501,$A35,'Unos rashoda P4'!J$3:J$501)-'B.2 RAČUN FINANC IF'!G13</f>
        <v>217262</v>
      </c>
      <c r="H35" s="286" t="str">
        <f>'OPĆI DIO'!$C$1</f>
        <v>1940 SVEUČILIŠTE U ZAGREBU - UČITELJSKI FAKULTET</v>
      </c>
    </row>
    <row r="36" spans="1:8" s="305" customFormat="1">
      <c r="A36" s="324">
        <v>4</v>
      </c>
      <c r="B36" s="319" t="s">
        <v>4792</v>
      </c>
      <c r="C36" s="280">
        <f>+C37+C38</f>
        <v>0</v>
      </c>
      <c r="D36" s="280">
        <f t="shared" ref="D36:G36" si="10">+D37+D38</f>
        <v>0</v>
      </c>
      <c r="E36" s="280">
        <f>+E37+E38</f>
        <v>1984206</v>
      </c>
      <c r="F36" s="280">
        <f t="shared" si="10"/>
        <v>2045717</v>
      </c>
      <c r="G36" s="280">
        <f t="shared" si="10"/>
        <v>2109133</v>
      </c>
      <c r="H36" s="286" t="str">
        <f>'OPĆI DIO'!$C$1</f>
        <v>1940 SVEUČILIŠTE U ZAGREBU - UČITELJSKI FAKULTET</v>
      </c>
    </row>
    <row r="37" spans="1:8">
      <c r="A37" s="323">
        <v>41</v>
      </c>
      <c r="B37" s="322" t="s">
        <v>4793</v>
      </c>
      <c r="C37" s="308"/>
      <c r="D37" s="308"/>
      <c r="E37" s="301">
        <f>SUMIF('Unos rashoda i izdataka'!$Q$3:$Q$501,$A37,'Unos rashoda i izdataka'!J$3:J$501)+SUMIF('Unos rashoda P4'!$A$3:$A$501,$A37,'Unos rashoda P4'!H$3:H$501)</f>
        <v>0</v>
      </c>
      <c r="F37" s="301">
        <f>SUMIF('Unos rashoda i izdataka'!$Q$3:$Q$501,$A37,'Unos rashoda i izdataka'!K$3:K$501)+SUMIF('Unos rashoda P4'!$A$3:$A$501,$A37,'Unos rashoda P4'!I$3:I$501)</f>
        <v>0</v>
      </c>
      <c r="G37" s="301">
        <f>SUMIF('Unos rashoda i izdataka'!$Q$3:$Q$501,$A37,'Unos rashoda i izdataka'!L$3:L$501)+SUMIF('Unos rashoda P4'!$A$3:$A$501,$A37,'Unos rashoda P4'!J$3:J$501)</f>
        <v>0</v>
      </c>
      <c r="H37" s="286" t="str">
        <f>'OPĆI DIO'!$C$1</f>
        <v>1940 SVEUČILIŠTE U ZAGREBU - UČITELJSKI FAKULTET</v>
      </c>
    </row>
    <row r="38" spans="1:8">
      <c r="A38" s="323">
        <v>43</v>
      </c>
      <c r="B38" s="322" t="s">
        <v>4794</v>
      </c>
      <c r="C38" s="308"/>
      <c r="D38" s="308"/>
      <c r="E38" s="301">
        <f>SUMIF('Unos rashoda i izdataka'!$Q$3:$Q$501,$A38,'Unos rashoda i izdataka'!J$3:J$501)+SUMIF('Unos rashoda P4'!$A$3:$A$501,$A38,'Unos rashoda P4'!H$3:H$501)</f>
        <v>1984206</v>
      </c>
      <c r="F38" s="301">
        <f>SUMIF('Unos rashoda i izdataka'!$Q$3:$Q$501,$A38,'Unos rashoda i izdataka'!K$3:K$501)+SUMIF('Unos rashoda P4'!$A$3:$A$501,$A38,'Unos rashoda P4'!I$3:I$501)</f>
        <v>2045717</v>
      </c>
      <c r="G38" s="301">
        <f>SUMIF('Unos rashoda i izdataka'!$Q$3:$Q$501,$A38,'Unos rashoda i izdataka'!L$3:L$501)+SUMIF('Unos rashoda P4'!$A$3:$A$501,$A38,'Unos rashoda P4'!J$3:J$501)</f>
        <v>2109133</v>
      </c>
      <c r="H38" s="286" t="str">
        <f>'OPĆI DIO'!$C$1</f>
        <v>1940 SVEUČILIŠTE U ZAGREBU - UČITELJSKI FAKULTET</v>
      </c>
    </row>
    <row r="39" spans="1:8" s="305" customFormat="1">
      <c r="A39" s="324">
        <v>5</v>
      </c>
      <c r="B39" s="319" t="s">
        <v>4795</v>
      </c>
      <c r="C39" s="280">
        <f>SUM(C40:C49)</f>
        <v>0</v>
      </c>
      <c r="D39" s="280">
        <f>SUM(D40:D49)</f>
        <v>0</v>
      </c>
      <c r="E39" s="280">
        <f>SUM(E40:E49)</f>
        <v>266504.08560621145</v>
      </c>
      <c r="F39" s="280">
        <f>SUM(F40:F49)</f>
        <v>154380.03437520738</v>
      </c>
      <c r="G39" s="280">
        <f>SUM(G40:G49)</f>
        <v>91623</v>
      </c>
      <c r="H39" s="286" t="str">
        <f>'OPĆI DIO'!$C$1</f>
        <v>1940 SVEUČILIŠTE U ZAGREBU - UČITELJSKI FAKULTET</v>
      </c>
    </row>
    <row r="40" spans="1:8">
      <c r="A40" s="323">
        <v>51</v>
      </c>
      <c r="B40" s="322" t="s">
        <v>4796</v>
      </c>
      <c r="C40" s="308"/>
      <c r="D40" s="308"/>
      <c r="E40" s="301">
        <f>SUMIF('Unos rashoda i izdataka'!$Q$3:$Q$501,$A40,'Unos rashoda i izdataka'!J$3:J$501)+SUMIF('Unos rashoda P4'!$A$3:$A$501,$A40,'Unos rashoda P4'!H$3:H$501)</f>
        <v>231749.08560621142</v>
      </c>
      <c r="F40" s="301">
        <f>SUMIF('Unos rashoda i izdataka'!$Q$3:$Q$501,$A40,'Unos rashoda i izdataka'!K$3:K$501)+SUMIF('Unos rashoda P4'!$A$3:$A$501,$A40,'Unos rashoda P4'!I$3:I$501)</f>
        <v>132625.03437520738</v>
      </c>
      <c r="G40" s="301">
        <f>SUMIF('Unos rashoda i izdataka'!$Q$3:$Q$501,$A40,'Unos rashoda i izdataka'!L$3:L$501)+SUMIF('Unos rashoda P4'!$A$3:$A$501,$A40,'Unos rashoda P4'!J$3:J$501)</f>
        <v>69868</v>
      </c>
      <c r="H40" s="286" t="str">
        <f>'OPĆI DIO'!$C$1</f>
        <v>1940 SVEUČILIŠTE U ZAGREBU - UČITELJSKI FAKULTET</v>
      </c>
    </row>
    <row r="41" spans="1:8">
      <c r="A41" s="323">
        <v>52</v>
      </c>
      <c r="B41" s="322" t="s">
        <v>4797</v>
      </c>
      <c r="C41" s="308"/>
      <c r="D41" s="308"/>
      <c r="E41" s="301">
        <f>SUMIF('Unos rashoda i izdataka'!$Q$3:$Q$501,$A41,'Unos rashoda i izdataka'!J$3:J$501)+SUMIF('Unos rashoda P4'!$A$3:$A$501,$A41,'Unos rashoda P4'!H$3:H$501)</f>
        <v>34755</v>
      </c>
      <c r="F41" s="301">
        <f>SUMIF('Unos rashoda i izdataka'!$Q$3:$Q$501,$A41,'Unos rashoda i izdataka'!K$3:K$501)+SUMIF('Unos rashoda P4'!$A$3:$A$501,$A41,'Unos rashoda P4'!I$3:I$501)</f>
        <v>21755</v>
      </c>
      <c r="G41" s="301">
        <f>SUMIF('Unos rashoda i izdataka'!$Q$3:$Q$501,$A41,'Unos rashoda i izdataka'!L$3:L$501)+SUMIF('Unos rashoda P4'!$A$3:$A$501,$A41,'Unos rashoda P4'!J$3:J$501)</f>
        <v>21755</v>
      </c>
      <c r="H41" s="286" t="str">
        <f>'OPĆI DIO'!$C$1</f>
        <v>1940 SVEUČILIŠTE U ZAGREBU - UČITELJSKI FAKULTET</v>
      </c>
    </row>
    <row r="42" spans="1:8">
      <c r="A42" s="323">
        <v>552</v>
      </c>
      <c r="B42" s="322" t="s">
        <v>4798</v>
      </c>
      <c r="C42" s="308"/>
      <c r="D42" s="308"/>
      <c r="E42" s="301">
        <f>SUMIF('Unos rashoda i izdataka'!$Q$3:$Q$501,$A42,'Unos rashoda i izdataka'!J$3:J$501)+SUMIF('Unos rashoda P4'!$A$3:$A$501,$A42,'Unos rashoda P4'!H$3:H$501)</f>
        <v>0</v>
      </c>
      <c r="F42" s="301">
        <f>SUMIF('Unos rashoda i izdataka'!$Q$3:$Q$501,$A42,'Unos rashoda i izdataka'!K$3:K$501)+SUMIF('Unos rashoda P4'!$A$3:$A$501,$A42,'Unos rashoda P4'!I$3:I$501)</f>
        <v>0</v>
      </c>
      <c r="G42" s="301">
        <f>SUMIF('Unos rashoda i izdataka'!$Q$3:$Q$501,$A42,'Unos rashoda i izdataka'!L$3:L$501)+SUMIF('Unos rashoda P4'!$A$3:$A$501,$A42,'Unos rashoda P4'!J$3:J$501)</f>
        <v>0</v>
      </c>
      <c r="H42" s="286" t="str">
        <f>'OPĆI DIO'!$C$1</f>
        <v>1940 SVEUČILIŠTE U ZAGREBU - UČITELJSKI FAKULTET</v>
      </c>
    </row>
    <row r="43" spans="1:8">
      <c r="A43" s="323">
        <v>559</v>
      </c>
      <c r="B43" s="322" t="s">
        <v>4799</v>
      </c>
      <c r="C43" s="308"/>
      <c r="D43" s="308"/>
      <c r="E43" s="301">
        <f>SUMIF('Unos rashoda i izdataka'!$Q$3:$Q$501,$A43,'Unos rashoda i izdataka'!J$3:J$501)+SUMIF('Unos rashoda P4'!$A$3:$A$501,$A43,'Unos rashoda P4'!H$3:H$501)</f>
        <v>0</v>
      </c>
      <c r="F43" s="301">
        <f>SUMIF('Unos rashoda i izdataka'!$Q$3:$Q$501,$A43,'Unos rashoda i izdataka'!K$3:K$501)+SUMIF('Unos rashoda P4'!$A$3:$A$501,$A43,'Unos rashoda P4'!I$3:I$501)</f>
        <v>0</v>
      </c>
      <c r="G43" s="301">
        <f>SUMIF('Unos rashoda i izdataka'!$Q$3:$Q$501,$A43,'Unos rashoda i izdataka'!L$3:L$501)+SUMIF('Unos rashoda P4'!$A$3:$A$501,$A43,'Unos rashoda P4'!J$3:J$501)</f>
        <v>0</v>
      </c>
      <c r="H43" s="286" t="str">
        <f>'OPĆI DIO'!$C$1</f>
        <v>1940 SVEUČILIŠTE U ZAGREBU - UČITELJSKI FAKULTET</v>
      </c>
    </row>
    <row r="44" spans="1:8">
      <c r="A44" s="323">
        <v>561</v>
      </c>
      <c r="B44" s="322" t="s">
        <v>4800</v>
      </c>
      <c r="C44" s="308"/>
      <c r="D44" s="308"/>
      <c r="E44" s="301">
        <f>SUMIF('Unos rashoda i izdataka'!$Q$3:$Q$501,$A44,'Unos rashoda i izdataka'!J$3:J$501)+SUMIF('Unos rashoda P4'!$A$3:$A$501,$A44,'Unos rashoda P4'!H$3:H$501)</f>
        <v>0</v>
      </c>
      <c r="F44" s="301">
        <f>SUMIF('Unos rashoda i izdataka'!$Q$3:$Q$501,$A44,'Unos rashoda i izdataka'!K$3:K$501)+SUMIF('Unos rashoda P4'!$A$3:$A$501,$A44,'Unos rashoda P4'!I$3:I$501)</f>
        <v>0</v>
      </c>
      <c r="G44" s="301">
        <f>SUMIF('Unos rashoda i izdataka'!$Q$3:$Q$501,$A44,'Unos rashoda i izdataka'!L$3:L$501)+SUMIF('Unos rashoda P4'!$A$3:$A$501,$A44,'Unos rashoda P4'!J$3:J$501)</f>
        <v>0</v>
      </c>
      <c r="H44" s="286" t="str">
        <f>'OPĆI DIO'!$C$1</f>
        <v>1940 SVEUČILIŠTE U ZAGREBU - UČITELJSKI FAKULTET</v>
      </c>
    </row>
    <row r="45" spans="1:8" ht="20.25" customHeight="1">
      <c r="A45" s="323">
        <v>563</v>
      </c>
      <c r="B45" s="322" t="s">
        <v>4801</v>
      </c>
      <c r="C45" s="308"/>
      <c r="D45" s="308"/>
      <c r="E45" s="301">
        <f>SUMIF('Unos rashoda i izdataka'!$Q$3:$Q$501,$A45,'Unos rashoda i izdataka'!J$3:J$501)+SUMIF('Unos rashoda P4'!$A$3:$A$501,$A45,'Unos rashoda P4'!H$3:H$501)</f>
        <v>0</v>
      </c>
      <c r="F45" s="301">
        <f>SUMIF('Unos rashoda i izdataka'!$Q$3:$Q$501,$A45,'Unos rashoda i izdataka'!K$3:K$501)+SUMIF('Unos rashoda P4'!$A$3:$A$501,$A45,'Unos rashoda P4'!I$3:I$501)</f>
        <v>0</v>
      </c>
      <c r="G45" s="301">
        <f>SUMIF('Unos rashoda i izdataka'!$Q$3:$Q$501,$A45,'Unos rashoda i izdataka'!L$3:L$501)+SUMIF('Unos rashoda P4'!$A$3:$A$501,$A45,'Unos rashoda P4'!J$3:J$501)</f>
        <v>0</v>
      </c>
      <c r="H45" s="286" t="str">
        <f>'OPĆI DIO'!$C$1</f>
        <v>1940 SVEUČILIŠTE U ZAGREBU - UČITELJSKI FAKULTET</v>
      </c>
    </row>
    <row r="46" spans="1:8" ht="30">
      <c r="A46" s="323">
        <v>573</v>
      </c>
      <c r="B46" s="322" t="s">
        <v>1020</v>
      </c>
      <c r="C46" s="308"/>
      <c r="D46" s="308"/>
      <c r="E46" s="301">
        <f>SUMIF('Unos rashoda i izdataka'!$Q$3:$Q$501,$A46,'Unos rashoda i izdataka'!J$3:J$501)+SUMIF('Unos rashoda P4'!$A$3:$A$501,$A46,'Unos rashoda P4'!H$3:H$501)</f>
        <v>0</v>
      </c>
      <c r="F46" s="301">
        <f>SUMIF('Unos rashoda i izdataka'!$Q$3:$Q$501,$A46,'Unos rashoda i izdataka'!K$3:K$501)+SUMIF('Unos rashoda P4'!$A$3:$A$501,$A46,'Unos rashoda P4'!I$3:I$501)</f>
        <v>0</v>
      </c>
      <c r="G46" s="301">
        <f>SUMIF('Unos rashoda i izdataka'!$Q$3:$Q$501,$A46,'Unos rashoda i izdataka'!L$3:L$501)+SUMIF('Unos rashoda P4'!$A$3:$A$501,$A46,'Unos rashoda P4'!J$3:J$501)</f>
        <v>0</v>
      </c>
      <c r="H46" s="286" t="str">
        <f>'OPĆI DIO'!$C$1</f>
        <v>1940 SVEUČILIŠTE U ZAGREBU - UČITELJSKI FAKULTET</v>
      </c>
    </row>
    <row r="47" spans="1:8">
      <c r="A47" s="323">
        <v>575</v>
      </c>
      <c r="B47" s="322" t="s">
        <v>1021</v>
      </c>
      <c r="C47" s="308"/>
      <c r="D47" s="308"/>
      <c r="E47" s="301">
        <f>SUMIF('Unos rashoda i izdataka'!$Q$3:$Q$501,$A47,'Unos rashoda i izdataka'!J$3:J$501)+SUMIF('Unos rashoda P4'!$A$3:$A$501,$A47,'Unos rashoda P4'!H$3:H$501)</f>
        <v>0</v>
      </c>
      <c r="F47" s="301">
        <f>SUMIF('Unos rashoda i izdataka'!$Q$3:$Q$501,$A47,'Unos rashoda i izdataka'!K$3:K$501)+SUMIF('Unos rashoda P4'!$A$3:$A$501,$A47,'Unos rashoda P4'!I$3:I$501)</f>
        <v>0</v>
      </c>
      <c r="G47" s="301">
        <f>SUMIF('Unos rashoda i izdataka'!$Q$3:$Q$501,$A47,'Unos rashoda i izdataka'!L$3:L$501)+SUMIF('Unos rashoda P4'!$A$3:$A$501,$A47,'Unos rashoda P4'!J$3:J$501)</f>
        <v>0</v>
      </c>
      <c r="H47" s="286" t="str">
        <f>'OPĆI DIO'!$C$1</f>
        <v>1940 SVEUČILIŠTE U ZAGREBU - UČITELJSKI FAKULTET</v>
      </c>
    </row>
    <row r="48" spans="1:8" ht="30">
      <c r="A48" s="326">
        <v>576</v>
      </c>
      <c r="B48" s="322" t="s">
        <v>4819</v>
      </c>
      <c r="C48" s="308"/>
      <c r="D48" s="308"/>
      <c r="E48" s="301">
        <f>SUMIF('Unos rashoda i izdataka'!$Q$3:$Q$501,$A48,'Unos rashoda i izdataka'!J$3:J$501)+SUMIF('Unos rashoda P4'!$A$3:$A$501,$A48,'Unos rashoda P4'!H$3:H$501)</f>
        <v>0</v>
      </c>
      <c r="F48" s="301">
        <f>SUMIF('Unos rashoda i izdataka'!$Q$3:$Q$501,$A48,'Unos rashoda i izdataka'!K$3:K$501)+SUMIF('Unos rashoda P4'!$A$3:$A$501,$A48,'Unos rashoda P4'!I$3:I$501)</f>
        <v>0</v>
      </c>
      <c r="G48" s="301">
        <f>SUMIF('Unos rashoda i izdataka'!$Q$3:$Q$501,$A48,'Unos rashoda i izdataka'!L$3:L$501)+SUMIF('Unos rashoda P4'!$A$3:$A$501,$A48,'Unos rashoda P4'!J$3:J$501)</f>
        <v>0</v>
      </c>
      <c r="H48" s="286" t="str">
        <f>'OPĆI DIO'!$C$1</f>
        <v>1940 SVEUČILIŠTE U ZAGREBU - UČITELJSKI FAKULTET</v>
      </c>
    </row>
    <row r="49" spans="1:8">
      <c r="A49" s="323">
        <v>581</v>
      </c>
      <c r="B49" s="322" t="s">
        <v>4802</v>
      </c>
      <c r="C49" s="308"/>
      <c r="D49" s="308"/>
      <c r="E49" s="301">
        <f>SUMIF('Unos rashoda i izdataka'!$Q$3:$Q$501,$A49,'Unos rashoda i izdataka'!J$3:J$501)+SUMIF('Unos rashoda P4'!$A$3:$A$501,$A49,'Unos rashoda P4'!H$3:H$501)</f>
        <v>0</v>
      </c>
      <c r="F49" s="301">
        <f>SUMIF('Unos rashoda i izdataka'!$Q$3:$Q$501,$A49,'Unos rashoda i izdataka'!K$3:K$501)+SUMIF('Unos rashoda P4'!$A$3:$A$501,$A49,'Unos rashoda P4'!I$3:I$501)</f>
        <v>0</v>
      </c>
      <c r="G49" s="301">
        <f>SUMIF('Unos rashoda i izdataka'!$Q$3:$Q$501,$A49,'Unos rashoda i izdataka'!L$3:L$501)+SUMIF('Unos rashoda P4'!$A$3:$A$501,$A49,'Unos rashoda P4'!J$3:J$501)</f>
        <v>0</v>
      </c>
      <c r="H49" s="286" t="str">
        <f>'OPĆI DIO'!$C$1</f>
        <v>1940 SVEUČILIŠTE U ZAGREBU - UČITELJSKI FAKULTET</v>
      </c>
    </row>
    <row r="50" spans="1:8" s="305" customFormat="1">
      <c r="A50" s="324">
        <v>6</v>
      </c>
      <c r="B50" s="319" t="s">
        <v>4803</v>
      </c>
      <c r="C50" s="280">
        <f>+C51+C52</f>
        <v>0</v>
      </c>
      <c r="D50" s="280">
        <f t="shared" ref="D50:G50" si="11">+D51+D52</f>
        <v>0</v>
      </c>
      <c r="E50" s="280">
        <f t="shared" si="11"/>
        <v>0</v>
      </c>
      <c r="F50" s="280">
        <f t="shared" si="11"/>
        <v>0</v>
      </c>
      <c r="G50" s="280">
        <f t="shared" si="11"/>
        <v>0</v>
      </c>
      <c r="H50" s="286" t="str">
        <f>'OPĆI DIO'!$C$1</f>
        <v>1940 SVEUČILIŠTE U ZAGREBU - UČITELJSKI FAKULTET</v>
      </c>
    </row>
    <row r="51" spans="1:8">
      <c r="A51" s="323">
        <v>61</v>
      </c>
      <c r="B51" s="322" t="s">
        <v>4804</v>
      </c>
      <c r="C51" s="308"/>
      <c r="D51" s="308"/>
      <c r="E51" s="301">
        <f>SUMIF('Unos rashoda i izdataka'!$Q$3:$Q$501,$A51,'Unos rashoda i izdataka'!J$3:J$501)+SUMIF('Unos rashoda P4'!$A$3:$A$501,$A51,'Unos rashoda P4'!H$3:H$501)</f>
        <v>0</v>
      </c>
      <c r="F51" s="301">
        <f>SUMIF('Unos rashoda i izdataka'!$Q$3:$Q$501,$A51,'Unos rashoda i izdataka'!K$3:K$501)+SUMIF('Unos rashoda P4'!$A$3:$A$501,$A51,'Unos rashoda P4'!I$3:I$501)</f>
        <v>0</v>
      </c>
      <c r="G51" s="301">
        <f>SUMIF('Unos rashoda i izdataka'!$Q$3:$Q$501,$A51,'Unos rashoda i izdataka'!L$3:L$501)+SUMIF('Unos rashoda P4'!$A$3:$A$501,$A51,'Unos rashoda P4'!J$3:J$501)</f>
        <v>0</v>
      </c>
      <c r="H51" s="286" t="str">
        <f>'OPĆI DIO'!$C$1</f>
        <v>1940 SVEUČILIŠTE U ZAGREBU - UČITELJSKI FAKULTET</v>
      </c>
    </row>
    <row r="52" spans="1:8">
      <c r="A52" s="323">
        <v>63</v>
      </c>
      <c r="B52" s="322" t="s">
        <v>4805</v>
      </c>
      <c r="C52" s="308"/>
      <c r="D52" s="308"/>
      <c r="E52" s="301">
        <f>SUMIF('Unos rashoda i izdataka'!$Q$3:$Q$501,$A52,'Unos rashoda i izdataka'!J$3:J$501)+SUMIF('Unos rashoda P4'!$A$3:$A$501,$A52,'Unos rashoda P4'!H$3:H$501)</f>
        <v>0</v>
      </c>
      <c r="F52" s="301">
        <f>SUMIF('Unos rashoda i izdataka'!$Q$3:$Q$501,$A52,'Unos rashoda i izdataka'!K$3:K$501)+SUMIF('Unos rashoda P4'!$A$3:$A$501,$A52,'Unos rashoda P4'!I$3:I$501)</f>
        <v>0</v>
      </c>
      <c r="G52" s="301">
        <f>SUMIF('Unos rashoda i izdataka'!$Q$3:$Q$501,$A52,'Unos rashoda i izdataka'!L$3:L$501)+SUMIF('Unos rashoda P4'!$A$3:$A$501,$A52,'Unos rashoda P4'!J$3:J$501)</f>
        <v>0</v>
      </c>
      <c r="H52" s="286" t="str">
        <f>'OPĆI DIO'!$C$1</f>
        <v>1940 SVEUČILIŠTE U ZAGREBU - UČITELJSKI FAKULTET</v>
      </c>
    </row>
    <row r="53" spans="1:8" s="305" customFormat="1" ht="27.75" customHeight="1">
      <c r="A53" s="324">
        <v>7</v>
      </c>
      <c r="B53" s="319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>1940 SVEUČILIŠTE U ZAGREBU - UČITELJSKI FAKULTET</v>
      </c>
    </row>
    <row r="54" spans="1:8" ht="30">
      <c r="A54" s="323">
        <v>71</v>
      </c>
      <c r="B54" s="322" t="s">
        <v>4807</v>
      </c>
      <c r="C54" s="308"/>
      <c r="D54" s="308"/>
      <c r="E54" s="301">
        <f>SUMIF('Unos rashoda i izdataka'!$Q$3:$Q$501,$A54,'Unos rashoda i izdataka'!J$3:J$501)+SUMIF('Unos rashoda P4'!$A$3:$A$501,$A54,'Unos rashoda P4'!H$3:H$501)</f>
        <v>0</v>
      </c>
      <c r="F54" s="301">
        <f>SUMIF('Unos rashoda i izdataka'!$Q$3:$Q$501,$A54,'Unos rashoda i izdataka'!K$3:K$501)+SUMIF('Unos rashoda P4'!$A$3:$A$501,$A54,'Unos rashoda P4'!I$3:I$501)</f>
        <v>0</v>
      </c>
      <c r="G54" s="301">
        <f>SUMIF('Unos rashoda i izdataka'!$Q$3:$Q$501,$A54,'Unos rashoda i izdataka'!L$3:L$501)+SUMIF('Unos rashoda P4'!$A$3:$A$501,$A54,'Unos rashoda P4'!J$3:J$501)</f>
        <v>0</v>
      </c>
      <c r="H54" s="286" t="str">
        <f>'OPĆI DIO'!$C$1</f>
        <v>1940 SVEUČILIŠTE U ZAGREBU - UČITELJSKI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57" t="s">
        <v>3911</v>
      </c>
      <c r="B1" s="357"/>
      <c r="C1" s="357"/>
      <c r="D1" s="357"/>
      <c r="E1" s="357"/>
      <c r="F1" s="357"/>
      <c r="G1" s="357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3" customFormat="1" ht="28.5" customHeight="1">
      <c r="A5" s="311"/>
      <c r="B5" s="311" t="s">
        <v>3912</v>
      </c>
      <c r="C5" s="312">
        <f t="shared" ref="C5:D5" si="0">+C6+C15+C21+C28+C38+C45+C52+C59+C66+C75</f>
        <v>0</v>
      </c>
      <c r="D5" s="312">
        <f t="shared" si="0"/>
        <v>0</v>
      </c>
      <c r="E5" s="312">
        <f>+E6+E15+E21+E28+E38+E45+E52+E59+E66+E75</f>
        <v>14923382.085606212</v>
      </c>
      <c r="F5" s="312">
        <f t="shared" ref="F5:G5" si="1">+F6+F15+F21+F28+F38+F45+F52+F59+F66+F75</f>
        <v>19546535.034375206</v>
      </c>
      <c r="G5" s="312">
        <f t="shared" si="1"/>
        <v>11463893</v>
      </c>
    </row>
    <row r="6" spans="1:192">
      <c r="A6" s="194">
        <v>1</v>
      </c>
      <c r="B6" s="34" t="s">
        <v>3913</v>
      </c>
      <c r="C6" s="210">
        <f t="shared" ref="C6:D6" si="2">SUM(C7:C14)</f>
        <v>0</v>
      </c>
      <c r="D6" s="210">
        <f t="shared" si="2"/>
        <v>0</v>
      </c>
      <c r="E6" s="210">
        <f>SUM(E7:E14)</f>
        <v>13000</v>
      </c>
      <c r="F6" s="210">
        <f>SUM(F7:F14)</f>
        <v>0</v>
      </c>
      <c r="G6" s="210">
        <f>SUM(G7:G14)</f>
        <v>0</v>
      </c>
      <c r="H6" s="286" t="str">
        <f>'OPĆI DIO'!$C$1</f>
        <v>1940 SVEUČILIŠTE U ZAGREBU - UČITELJSKI FAKULTET</v>
      </c>
    </row>
    <row r="7" spans="1:192" ht="25.5">
      <c r="A7" s="206">
        <v>11</v>
      </c>
      <c r="B7" s="23" t="s">
        <v>3914</v>
      </c>
      <c r="C7" s="307"/>
      <c r="D7" s="307"/>
      <c r="E7" s="307">
        <f>SUMIF('Unos rashoda i izdataka'!$R$3:$R$501,'A.3 RASHODI FUNK'!$A7,'Unos rashoda i izdataka'!J$3:J$501)+SUMIF('Unos rashoda P4'!$T$3:$T$501,'A.3 RASHODI FUNK'!$A7,'Unos rashoda P4'!H$3:H$501)</f>
        <v>0</v>
      </c>
      <c r="F7" s="307">
        <f>SUMIF('Unos rashoda i izdataka'!$R$3:$R$501,'A.3 RASHODI FUNK'!$A7,'Unos rashoda i izdataka'!K$3:K$501)+SUMIF('Unos rashoda P4'!$T$3:$T$501,'A.3 RASHODI FUNK'!$A7,'Unos rashoda P4'!I$3:I$501)</f>
        <v>0</v>
      </c>
      <c r="G7" s="307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1940 SVEUČILIŠTE U ZAGREBU - UČITELJSKI FAKULTET</v>
      </c>
    </row>
    <row r="8" spans="1:192">
      <c r="A8" s="206">
        <v>12</v>
      </c>
      <c r="B8" s="23" t="s">
        <v>3915</v>
      </c>
      <c r="C8" s="307"/>
      <c r="D8" s="307"/>
      <c r="E8" s="307">
        <f>SUMIF('Unos rashoda i izdataka'!$R$3:$R$501,'A.3 RASHODI FUNK'!$A8,'Unos rashoda i izdataka'!J$3:J$501)+SUMIF('Unos rashoda P4'!$T$3:$T$501,'A.3 RASHODI FUNK'!$A8,'Unos rashoda P4'!H$3:H$501)</f>
        <v>0</v>
      </c>
      <c r="F8" s="307">
        <f>SUMIF('Unos rashoda i izdataka'!$R$3:$R$501,'A.3 RASHODI FUNK'!$A8,'Unos rashoda i izdataka'!K$3:K$501)+SUMIF('Unos rashoda P4'!$T$3:$T$501,'A.3 RASHODI FUNK'!$A8,'Unos rashoda P4'!I$3:I$501)</f>
        <v>0</v>
      </c>
      <c r="G8" s="307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1940 SVEUČILIŠTE U ZAGREBU - UČITELJSKI FAKULTET</v>
      </c>
    </row>
    <row r="9" spans="1:192">
      <c r="A9" s="206">
        <v>13</v>
      </c>
      <c r="B9" s="23" t="s">
        <v>3917</v>
      </c>
      <c r="C9" s="307"/>
      <c r="D9" s="307"/>
      <c r="E9" s="307">
        <f>SUMIF('Unos rashoda i izdataka'!$R$3:$R$501,'A.3 RASHODI FUNK'!$A9,'Unos rashoda i izdataka'!J$3:J$501)+SUMIF('Unos rashoda P4'!$T$3:$T$501,'A.3 RASHODI FUNK'!$A9,'Unos rashoda P4'!H$3:H$501)</f>
        <v>0</v>
      </c>
      <c r="F9" s="307">
        <f>SUMIF('Unos rashoda i izdataka'!$R$3:$R$501,'A.3 RASHODI FUNK'!$A9,'Unos rashoda i izdataka'!K$3:K$501)+SUMIF('Unos rashoda P4'!$T$3:$T$501,'A.3 RASHODI FUNK'!$A9,'Unos rashoda P4'!I$3:I$501)</f>
        <v>0</v>
      </c>
      <c r="G9" s="307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1940 SVEUČILIŠTE U ZAGREBU - UČITELJSKI FAKULTET</v>
      </c>
    </row>
    <row r="10" spans="1:192">
      <c r="A10" s="206">
        <v>14</v>
      </c>
      <c r="B10" s="23" t="s">
        <v>3967</v>
      </c>
      <c r="C10" s="307"/>
      <c r="D10" s="307"/>
      <c r="E10" s="307">
        <f>SUMIF('Unos rashoda i izdataka'!$R$3:$R$501,'A.3 RASHODI FUNK'!$A10,'Unos rashoda i izdataka'!J$3:J$501)+SUMIF('Unos rashoda P4'!$T$3:$T$501,'A.3 RASHODI FUNK'!$A10,'Unos rashoda P4'!H$3:H$501)</f>
        <v>0</v>
      </c>
      <c r="F10" s="307">
        <f>SUMIF('Unos rashoda i izdataka'!$R$3:$R$501,'A.3 RASHODI FUNK'!$A10,'Unos rashoda i izdataka'!K$3:K$501)+SUMIF('Unos rashoda P4'!$T$3:$T$501,'A.3 RASHODI FUNK'!$A10,'Unos rashoda P4'!I$3:I$501)</f>
        <v>0</v>
      </c>
      <c r="G10" s="307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1940 SVEUČILIŠTE U ZAGREBU - UČITELJSKI FAKULTET</v>
      </c>
    </row>
    <row r="11" spans="1:192">
      <c r="A11" s="206">
        <v>15</v>
      </c>
      <c r="B11" s="23" t="s">
        <v>3924</v>
      </c>
      <c r="C11" s="307"/>
      <c r="D11" s="307"/>
      <c r="E11" s="307">
        <f>SUMIF('Unos rashoda i izdataka'!$R$3:$R$501,'A.3 RASHODI FUNK'!$A11,'Unos rashoda i izdataka'!J$3:J$501)+SUMIF('Unos rashoda P4'!$T$3:$T$501,'A.3 RASHODI FUNK'!$A11,'Unos rashoda P4'!H$3:H$501)</f>
        <v>13000</v>
      </c>
      <c r="F11" s="307">
        <f>SUMIF('Unos rashoda i izdataka'!$R$3:$R$501,'A.3 RASHODI FUNK'!$A11,'Unos rashoda i izdataka'!K$3:K$501)+SUMIF('Unos rashoda P4'!$T$3:$T$501,'A.3 RASHODI FUNK'!$A11,'Unos rashoda P4'!I$3:I$501)</f>
        <v>0</v>
      </c>
      <c r="G11" s="307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>1940 SVEUČILIŠTE U ZAGREBU - UČITELJSKI FAKULTET</v>
      </c>
    </row>
    <row r="12" spans="1:192">
      <c r="A12" s="206">
        <v>16</v>
      </c>
      <c r="B12" s="23" t="s">
        <v>3968</v>
      </c>
      <c r="C12" s="307"/>
      <c r="D12" s="307"/>
      <c r="E12" s="307">
        <f>SUMIF('Unos rashoda i izdataka'!$R$3:$R$501,'A.3 RASHODI FUNK'!$A12,'Unos rashoda i izdataka'!J$3:J$501)+SUMIF('Unos rashoda P4'!$T$3:$T$501,'A.3 RASHODI FUNK'!$A12,'Unos rashoda P4'!H$3:H$501)</f>
        <v>0</v>
      </c>
      <c r="F12" s="307">
        <f>SUMIF('Unos rashoda i izdataka'!$R$3:$R$501,'A.3 RASHODI FUNK'!$A12,'Unos rashoda i izdataka'!K$3:K$501)+SUMIF('Unos rashoda P4'!$T$3:$T$501,'A.3 RASHODI FUNK'!$A12,'Unos rashoda P4'!I$3:I$501)</f>
        <v>0</v>
      </c>
      <c r="G12" s="307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1940 SVEUČILIŠTE U ZAGREBU - UČITELJSKI FAKULTET</v>
      </c>
    </row>
    <row r="13" spans="1:192">
      <c r="A13" s="206">
        <v>17</v>
      </c>
      <c r="B13" s="23" t="s">
        <v>3969</v>
      </c>
      <c r="C13" s="307"/>
      <c r="D13" s="307"/>
      <c r="E13" s="307">
        <f>SUMIF('Unos rashoda i izdataka'!$R$3:$R$501,'A.3 RASHODI FUNK'!$A13,'Unos rashoda i izdataka'!J$3:J$501)+SUMIF('Unos rashoda P4'!$T$3:$T$501,'A.3 RASHODI FUNK'!$A13,'Unos rashoda P4'!H$3:H$501)</f>
        <v>0</v>
      </c>
      <c r="F13" s="307">
        <f>SUMIF('Unos rashoda i izdataka'!$R$3:$R$501,'A.3 RASHODI FUNK'!$A13,'Unos rashoda i izdataka'!K$3:K$501)+SUMIF('Unos rashoda P4'!$T$3:$T$501,'A.3 RASHODI FUNK'!$A13,'Unos rashoda P4'!I$3:I$501)</f>
        <v>0</v>
      </c>
      <c r="G13" s="307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1940 SVEUČILIŠTE U ZAGREBU - UČITELJSKI FAKULTET</v>
      </c>
    </row>
    <row r="14" spans="1:192" ht="25.5">
      <c r="A14" s="206">
        <v>18</v>
      </c>
      <c r="B14" s="23" t="s">
        <v>3936</v>
      </c>
      <c r="C14" s="307"/>
      <c r="D14" s="307"/>
      <c r="E14" s="307">
        <f>SUMIF('Unos rashoda i izdataka'!$R$3:$R$501,'A.3 RASHODI FUNK'!$A14,'Unos rashoda i izdataka'!J$3:J$501)+SUMIF('Unos rashoda P4'!$T$3:$T$501,'A.3 RASHODI FUNK'!$A14,'Unos rashoda P4'!H$3:H$501)</f>
        <v>0</v>
      </c>
      <c r="F14" s="307">
        <f>SUMIF('Unos rashoda i izdataka'!$R$3:$R$501,'A.3 RASHODI FUNK'!$A14,'Unos rashoda i izdataka'!K$3:K$501)+SUMIF('Unos rashoda P4'!$T$3:$T$501,'A.3 RASHODI FUNK'!$A14,'Unos rashoda P4'!I$3:I$501)</f>
        <v>0</v>
      </c>
      <c r="G14" s="307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1940 SVEUČILIŠTE U ZAGREBU - UČITELJSKI FAKULTET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1940 SVEUČILIŠTE U ZAGREBU - UČITELJSKI FAKULTET</v>
      </c>
    </row>
    <row r="16" spans="1:192">
      <c r="A16" s="206">
        <v>21</v>
      </c>
      <c r="B16" s="23" t="s">
        <v>3971</v>
      </c>
      <c r="C16" s="307"/>
      <c r="D16" s="307"/>
      <c r="E16" s="307">
        <f>SUMIF('Unos rashoda i izdataka'!$R$3:$R$501,'A.3 RASHODI FUNK'!$A16,'Unos rashoda i izdataka'!J$3:J$501)+SUMIF('Unos rashoda P4'!$T$3:$T$501,'A.3 RASHODI FUNK'!$A16,'Unos rashoda P4'!H$3:H$501)</f>
        <v>0</v>
      </c>
      <c r="F16" s="307">
        <f>SUMIF('Unos rashoda i izdataka'!$R$3:$R$501,'A.3 RASHODI FUNK'!$A16,'Unos rashoda i izdataka'!K$3:K$501)+SUMIF('Unos rashoda P4'!$T$3:$T$501,'A.3 RASHODI FUNK'!$A16,'Unos rashoda P4'!I$3:I$501)</f>
        <v>0</v>
      </c>
      <c r="G16" s="307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1940 SVEUČILIŠTE U ZAGREBU - UČITELJSKI FAKULTET</v>
      </c>
    </row>
    <row r="17" spans="1:8">
      <c r="A17" s="206">
        <v>22</v>
      </c>
      <c r="B17" s="23" t="s">
        <v>3972</v>
      </c>
      <c r="C17" s="307"/>
      <c r="D17" s="307"/>
      <c r="E17" s="307">
        <f>SUMIF('Unos rashoda i izdataka'!$R$3:$R$501,'A.3 RASHODI FUNK'!$A17,'Unos rashoda i izdataka'!J$3:J$501)+SUMIF('Unos rashoda P4'!$T$3:$T$501,'A.3 RASHODI FUNK'!$A17,'Unos rashoda P4'!H$3:H$501)</f>
        <v>0</v>
      </c>
      <c r="F17" s="307">
        <f>SUMIF('Unos rashoda i izdataka'!$R$3:$R$501,'A.3 RASHODI FUNK'!$A17,'Unos rashoda i izdataka'!K$3:K$501)+SUMIF('Unos rashoda P4'!$T$3:$T$501,'A.3 RASHODI FUNK'!$A17,'Unos rashoda P4'!I$3:I$501)</f>
        <v>0</v>
      </c>
      <c r="G17" s="307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1940 SVEUČILIŠTE U ZAGREBU - UČITELJSKI FAKULTET</v>
      </c>
    </row>
    <row r="18" spans="1:8">
      <c r="A18" s="206">
        <v>23</v>
      </c>
      <c r="B18" s="23" t="s">
        <v>3973</v>
      </c>
      <c r="C18" s="307"/>
      <c r="D18" s="307"/>
      <c r="E18" s="307">
        <f>SUMIF('Unos rashoda i izdataka'!$R$3:$R$501,'A.3 RASHODI FUNK'!$A18,'Unos rashoda i izdataka'!J$3:J$501)+SUMIF('Unos rashoda P4'!$T$3:$T$501,'A.3 RASHODI FUNK'!$A18,'Unos rashoda P4'!H$3:H$501)</f>
        <v>0</v>
      </c>
      <c r="F18" s="307">
        <f>SUMIF('Unos rashoda i izdataka'!$R$3:$R$501,'A.3 RASHODI FUNK'!$A18,'Unos rashoda i izdataka'!K$3:K$501)+SUMIF('Unos rashoda P4'!$T$3:$T$501,'A.3 RASHODI FUNK'!$A18,'Unos rashoda P4'!I$3:I$501)</f>
        <v>0</v>
      </c>
      <c r="G18" s="307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1940 SVEUČILIŠTE U ZAGREBU - UČITELJSKI FAKULTET</v>
      </c>
    </row>
    <row r="19" spans="1:8">
      <c r="A19" s="206">
        <v>24</v>
      </c>
      <c r="B19" s="23" t="s">
        <v>3974</v>
      </c>
      <c r="C19" s="307"/>
      <c r="D19" s="307"/>
      <c r="E19" s="307">
        <f>SUMIF('Unos rashoda i izdataka'!$R$3:$R$501,'A.3 RASHODI FUNK'!$A19,'Unos rashoda i izdataka'!J$3:J$501)+SUMIF('Unos rashoda P4'!$T$3:$T$501,'A.3 RASHODI FUNK'!$A19,'Unos rashoda P4'!H$3:H$501)</f>
        <v>0</v>
      </c>
      <c r="F19" s="307">
        <f>SUMIF('Unos rashoda i izdataka'!$R$3:$R$501,'A.3 RASHODI FUNK'!$A19,'Unos rashoda i izdataka'!K$3:K$501)+SUMIF('Unos rashoda P4'!$T$3:$T$501,'A.3 RASHODI FUNK'!$A19,'Unos rashoda P4'!I$3:I$501)</f>
        <v>0</v>
      </c>
      <c r="G19" s="307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1940 SVEUČILIŠTE U ZAGREBU - UČITELJSKI FAKULTET</v>
      </c>
    </row>
    <row r="20" spans="1:8">
      <c r="A20" s="206">
        <v>25</v>
      </c>
      <c r="B20" s="23" t="s">
        <v>3975</v>
      </c>
      <c r="C20" s="307"/>
      <c r="D20" s="307"/>
      <c r="E20" s="307">
        <f>SUMIF('Unos rashoda i izdataka'!$R$3:$R$501,'A.3 RASHODI FUNK'!$A20,'Unos rashoda i izdataka'!J$3:J$501)+SUMIF('Unos rashoda P4'!$T$3:$T$501,'A.3 RASHODI FUNK'!$A20,'Unos rashoda P4'!H$3:H$501)</f>
        <v>0</v>
      </c>
      <c r="F20" s="307">
        <f>SUMIF('Unos rashoda i izdataka'!$R$3:$R$501,'A.3 RASHODI FUNK'!$A20,'Unos rashoda i izdataka'!K$3:K$501)+SUMIF('Unos rashoda P4'!$T$3:$T$501,'A.3 RASHODI FUNK'!$A20,'Unos rashoda P4'!I$3:I$501)</f>
        <v>0</v>
      </c>
      <c r="G20" s="307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1940 SVEUČILIŠTE U ZAGREBU - UČITELJSKI FAKULTET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1940 SVEUČILIŠTE U ZAGREBU - UČITELJSKI FAKULTET</v>
      </c>
    </row>
    <row r="22" spans="1:8">
      <c r="A22" s="206">
        <v>31</v>
      </c>
      <c r="B22" s="23" t="s">
        <v>3977</v>
      </c>
      <c r="C22" s="307"/>
      <c r="D22" s="307"/>
      <c r="E22" s="307">
        <f>SUMIF('Unos rashoda i izdataka'!$R$3:$R$501,'A.3 RASHODI FUNK'!$A22,'Unos rashoda i izdataka'!J$3:J$501)+SUMIF('Unos rashoda P4'!$T$3:$T$501,'A.3 RASHODI FUNK'!$A22,'Unos rashoda P4'!H$3:H$501)</f>
        <v>0</v>
      </c>
      <c r="F22" s="307">
        <f>SUMIF('Unos rashoda i izdataka'!$R$3:$R$501,'A.3 RASHODI FUNK'!$A22,'Unos rashoda i izdataka'!K$3:K$501)+SUMIF('Unos rashoda P4'!$T$3:$T$501,'A.3 RASHODI FUNK'!$A22,'Unos rashoda P4'!I$3:I$501)</f>
        <v>0</v>
      </c>
      <c r="G22" s="307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1940 SVEUČILIŠTE U ZAGREBU - UČITELJSKI FAKULTET</v>
      </c>
    </row>
    <row r="23" spans="1:8">
      <c r="A23" s="206">
        <v>32</v>
      </c>
      <c r="B23" s="23" t="s">
        <v>3978</v>
      </c>
      <c r="C23" s="307"/>
      <c r="D23" s="307"/>
      <c r="E23" s="307">
        <f>SUMIF('Unos rashoda i izdataka'!$R$3:$R$501,'A.3 RASHODI FUNK'!$A23,'Unos rashoda i izdataka'!J$3:J$501)+SUMIF('Unos rashoda P4'!$T$3:$T$501,'A.3 RASHODI FUNK'!$A23,'Unos rashoda P4'!H$3:H$501)</f>
        <v>0</v>
      </c>
      <c r="F23" s="307">
        <f>SUMIF('Unos rashoda i izdataka'!$R$3:$R$501,'A.3 RASHODI FUNK'!$A23,'Unos rashoda i izdataka'!K$3:K$501)+SUMIF('Unos rashoda P4'!$T$3:$T$501,'A.3 RASHODI FUNK'!$A23,'Unos rashoda P4'!I$3:I$501)</f>
        <v>0</v>
      </c>
      <c r="G23" s="307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1940 SVEUČILIŠTE U ZAGREBU - UČITELJSKI FAKULTET</v>
      </c>
    </row>
    <row r="24" spans="1:8">
      <c r="A24" s="206">
        <v>33</v>
      </c>
      <c r="B24" s="23" t="s">
        <v>3979</v>
      </c>
      <c r="C24" s="307"/>
      <c r="D24" s="307"/>
      <c r="E24" s="307">
        <f>SUMIF('Unos rashoda i izdataka'!$R$3:$R$501,'A.3 RASHODI FUNK'!$A24,'Unos rashoda i izdataka'!J$3:J$501)+SUMIF('Unos rashoda P4'!$T$3:$T$501,'A.3 RASHODI FUNK'!$A24,'Unos rashoda P4'!H$3:H$501)</f>
        <v>0</v>
      </c>
      <c r="F24" s="307">
        <f>SUMIF('Unos rashoda i izdataka'!$R$3:$R$501,'A.3 RASHODI FUNK'!$A24,'Unos rashoda i izdataka'!K$3:K$501)+SUMIF('Unos rashoda P4'!$T$3:$T$501,'A.3 RASHODI FUNK'!$A24,'Unos rashoda P4'!I$3:I$501)</f>
        <v>0</v>
      </c>
      <c r="G24" s="307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1940 SVEUČILIŠTE U ZAGREBU - UČITELJSKI FAKULTET</v>
      </c>
    </row>
    <row r="25" spans="1:8">
      <c r="A25" s="206">
        <v>34</v>
      </c>
      <c r="B25" s="23" t="s">
        <v>3980</v>
      </c>
      <c r="C25" s="307"/>
      <c r="D25" s="307"/>
      <c r="E25" s="307">
        <f>SUMIF('Unos rashoda i izdataka'!$R$3:$R$501,'A.3 RASHODI FUNK'!$A25,'Unos rashoda i izdataka'!J$3:J$501)+SUMIF('Unos rashoda P4'!$T$3:$T$501,'A.3 RASHODI FUNK'!$A25,'Unos rashoda P4'!H$3:H$501)</f>
        <v>0</v>
      </c>
      <c r="F25" s="307">
        <f>SUMIF('Unos rashoda i izdataka'!$R$3:$R$501,'A.3 RASHODI FUNK'!$A25,'Unos rashoda i izdataka'!K$3:K$501)+SUMIF('Unos rashoda P4'!$T$3:$T$501,'A.3 RASHODI FUNK'!$A25,'Unos rashoda P4'!I$3:I$501)</f>
        <v>0</v>
      </c>
      <c r="G25" s="307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1940 SVEUČILIŠTE U ZAGREBU - UČITELJSKI FAKULTET</v>
      </c>
    </row>
    <row r="26" spans="1:8">
      <c r="A26" s="206">
        <v>35</v>
      </c>
      <c r="B26" s="23" t="s">
        <v>3981</v>
      </c>
      <c r="C26" s="307"/>
      <c r="D26" s="307"/>
      <c r="E26" s="307">
        <f>SUMIF('Unos rashoda i izdataka'!$R$3:$R$501,'A.3 RASHODI FUNK'!$A26,'Unos rashoda i izdataka'!J$3:J$501)+SUMIF('Unos rashoda P4'!$T$3:$T$501,'A.3 RASHODI FUNK'!$A26,'Unos rashoda P4'!H$3:H$501)</f>
        <v>0</v>
      </c>
      <c r="F26" s="307">
        <f>SUMIF('Unos rashoda i izdataka'!$R$3:$R$501,'A.3 RASHODI FUNK'!$A26,'Unos rashoda i izdataka'!K$3:K$501)+SUMIF('Unos rashoda P4'!$T$3:$T$501,'A.3 RASHODI FUNK'!$A26,'Unos rashoda P4'!I$3:I$501)</f>
        <v>0</v>
      </c>
      <c r="G26" s="307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1940 SVEUČILIŠTE U ZAGREBU - UČITELJSKI FAKULTET</v>
      </c>
    </row>
    <row r="27" spans="1:8" ht="25.5">
      <c r="A27" s="206">
        <v>36</v>
      </c>
      <c r="B27" s="23" t="s">
        <v>3982</v>
      </c>
      <c r="C27" s="307"/>
      <c r="D27" s="307"/>
      <c r="E27" s="307">
        <f>SUMIF('Unos rashoda i izdataka'!$R$3:$R$501,'A.3 RASHODI FUNK'!$A27,'Unos rashoda i izdataka'!J$3:J$501)+SUMIF('Unos rashoda P4'!$T$3:$T$501,'A.3 RASHODI FUNK'!$A27,'Unos rashoda P4'!H$3:H$501)</f>
        <v>0</v>
      </c>
      <c r="F27" s="307">
        <f>SUMIF('Unos rashoda i izdataka'!$R$3:$R$501,'A.3 RASHODI FUNK'!$A27,'Unos rashoda i izdataka'!K$3:K$501)+SUMIF('Unos rashoda P4'!$T$3:$T$501,'A.3 RASHODI FUNK'!$A27,'Unos rashoda P4'!I$3:I$501)</f>
        <v>0</v>
      </c>
      <c r="G27" s="307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1940 SVEUČILIŠTE U ZAGREBU - UČITELJSKI FAKULTET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1940 SVEUČILIŠTE U ZAGREBU - UČITELJSKI FAKULTET</v>
      </c>
    </row>
    <row r="29" spans="1:8">
      <c r="A29" s="206">
        <v>41</v>
      </c>
      <c r="B29" s="23" t="s">
        <v>3984</v>
      </c>
      <c r="C29" s="307"/>
      <c r="D29" s="307"/>
      <c r="E29" s="307">
        <f>SUMIF('Unos rashoda i izdataka'!$R$3:$R$501,'A.3 RASHODI FUNK'!$A29,'Unos rashoda i izdataka'!J$3:J$501)+SUMIF('Unos rashoda P4'!$T$3:$T$501,'A.3 RASHODI FUNK'!$A29,'Unos rashoda P4'!H$3:H$501)</f>
        <v>0</v>
      </c>
      <c r="F29" s="307">
        <f>SUMIF('Unos rashoda i izdataka'!$R$3:$R$501,'A.3 RASHODI FUNK'!$A29,'Unos rashoda i izdataka'!K$3:K$501)+SUMIF('Unos rashoda P4'!$T$3:$T$501,'A.3 RASHODI FUNK'!$A29,'Unos rashoda P4'!I$3:I$501)</f>
        <v>0</v>
      </c>
      <c r="G29" s="307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1940 SVEUČILIŠTE U ZAGREBU - UČITELJSKI FAKULTET</v>
      </c>
    </row>
    <row r="30" spans="1:8">
      <c r="A30" s="206">
        <v>42</v>
      </c>
      <c r="B30" s="23" t="s">
        <v>3985</v>
      </c>
      <c r="C30" s="307"/>
      <c r="D30" s="307"/>
      <c r="E30" s="307">
        <f>SUMIF('Unos rashoda i izdataka'!$R$3:$R$501,'A.3 RASHODI FUNK'!$A30,'Unos rashoda i izdataka'!J$3:J$501)+SUMIF('Unos rashoda P4'!$T$3:$T$501,'A.3 RASHODI FUNK'!$A30,'Unos rashoda P4'!H$3:H$501)</f>
        <v>0</v>
      </c>
      <c r="F30" s="307">
        <f>SUMIF('Unos rashoda i izdataka'!$R$3:$R$501,'A.3 RASHODI FUNK'!$A30,'Unos rashoda i izdataka'!K$3:K$501)+SUMIF('Unos rashoda P4'!$T$3:$T$501,'A.3 RASHODI FUNK'!$A30,'Unos rashoda P4'!I$3:I$501)</f>
        <v>0</v>
      </c>
      <c r="G30" s="307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1940 SVEUČILIŠTE U ZAGREBU - UČITELJSKI FAKULTET</v>
      </c>
    </row>
    <row r="31" spans="1:8">
      <c r="A31" s="206">
        <v>43</v>
      </c>
      <c r="B31" s="23" t="s">
        <v>3986</v>
      </c>
      <c r="C31" s="307"/>
      <c r="D31" s="307"/>
      <c r="E31" s="307">
        <f>SUMIF('Unos rashoda i izdataka'!$R$3:$R$501,'A.3 RASHODI FUNK'!$A31,'Unos rashoda i izdataka'!J$3:J$501)+SUMIF('Unos rashoda P4'!$T$3:$T$501,'A.3 RASHODI FUNK'!$A31,'Unos rashoda P4'!H$3:H$501)</f>
        <v>0</v>
      </c>
      <c r="F31" s="307">
        <f>SUMIF('Unos rashoda i izdataka'!$R$3:$R$501,'A.3 RASHODI FUNK'!$A31,'Unos rashoda i izdataka'!K$3:K$501)+SUMIF('Unos rashoda P4'!$T$3:$T$501,'A.3 RASHODI FUNK'!$A31,'Unos rashoda P4'!I$3:I$501)</f>
        <v>0</v>
      </c>
      <c r="G31" s="307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1940 SVEUČILIŠTE U ZAGREBU - UČITELJSKI FAKULTET</v>
      </c>
    </row>
    <row r="32" spans="1:8">
      <c r="A32" s="206">
        <v>44</v>
      </c>
      <c r="B32" s="23" t="s">
        <v>3987</v>
      </c>
      <c r="C32" s="307"/>
      <c r="D32" s="307"/>
      <c r="E32" s="307">
        <f>SUMIF('Unos rashoda i izdataka'!$R$3:$R$501,'A.3 RASHODI FUNK'!$A32,'Unos rashoda i izdataka'!J$3:J$501)+SUMIF('Unos rashoda P4'!$T$3:$T$501,'A.3 RASHODI FUNK'!$A32,'Unos rashoda P4'!H$3:H$501)</f>
        <v>0</v>
      </c>
      <c r="F32" s="307">
        <f>SUMIF('Unos rashoda i izdataka'!$R$3:$R$501,'A.3 RASHODI FUNK'!$A32,'Unos rashoda i izdataka'!K$3:K$501)+SUMIF('Unos rashoda P4'!$T$3:$T$501,'A.3 RASHODI FUNK'!$A32,'Unos rashoda P4'!I$3:I$501)</f>
        <v>0</v>
      </c>
      <c r="G32" s="307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1940 SVEUČILIŠTE U ZAGREBU - UČITELJSKI FAKULTET</v>
      </c>
    </row>
    <row r="33" spans="1:8">
      <c r="A33" s="206">
        <v>45</v>
      </c>
      <c r="B33" s="23" t="s">
        <v>3988</v>
      </c>
      <c r="C33" s="307"/>
      <c r="D33" s="307"/>
      <c r="E33" s="307">
        <f>SUMIF('Unos rashoda i izdataka'!$R$3:$R$501,'A.3 RASHODI FUNK'!$A33,'Unos rashoda i izdataka'!J$3:J$501)+SUMIF('Unos rashoda P4'!$T$3:$T$501,'A.3 RASHODI FUNK'!$A33,'Unos rashoda P4'!H$3:H$501)</f>
        <v>0</v>
      </c>
      <c r="F33" s="307">
        <f>SUMIF('Unos rashoda i izdataka'!$R$3:$R$501,'A.3 RASHODI FUNK'!$A33,'Unos rashoda i izdataka'!K$3:K$501)+SUMIF('Unos rashoda P4'!$T$3:$T$501,'A.3 RASHODI FUNK'!$A33,'Unos rashoda P4'!I$3:I$501)</f>
        <v>0</v>
      </c>
      <c r="G33" s="307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1940 SVEUČILIŠTE U ZAGREBU - UČITELJSKI FAKULTET</v>
      </c>
    </row>
    <row r="34" spans="1:8">
      <c r="A34" s="206">
        <v>46</v>
      </c>
      <c r="B34" s="23" t="s">
        <v>3946</v>
      </c>
      <c r="C34" s="307"/>
      <c r="D34" s="307"/>
      <c r="E34" s="307">
        <f>SUMIF('Unos rashoda i izdataka'!$R$3:$R$501,'A.3 RASHODI FUNK'!$A34,'Unos rashoda i izdataka'!J$3:J$501)+SUMIF('Unos rashoda P4'!$T$3:$T$501,'A.3 RASHODI FUNK'!$A34,'Unos rashoda P4'!H$3:H$501)</f>
        <v>0</v>
      </c>
      <c r="F34" s="307">
        <f>SUMIF('Unos rashoda i izdataka'!$R$3:$R$501,'A.3 RASHODI FUNK'!$A34,'Unos rashoda i izdataka'!K$3:K$501)+SUMIF('Unos rashoda P4'!$T$3:$T$501,'A.3 RASHODI FUNK'!$A34,'Unos rashoda P4'!I$3:I$501)</f>
        <v>0</v>
      </c>
      <c r="G34" s="307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1940 SVEUČILIŠTE U ZAGREBU - UČITELJSKI FAKULTET</v>
      </c>
    </row>
    <row r="35" spans="1:8">
      <c r="A35" s="206">
        <v>47</v>
      </c>
      <c r="B35" s="23" t="s">
        <v>3989</v>
      </c>
      <c r="C35" s="307"/>
      <c r="D35" s="307"/>
      <c r="E35" s="307">
        <f>SUMIF('Unos rashoda i izdataka'!$R$3:$R$501,'A.3 RASHODI FUNK'!$A35,'Unos rashoda i izdataka'!J$3:J$501)+SUMIF('Unos rashoda P4'!$T$3:$T$501,'A.3 RASHODI FUNK'!$A35,'Unos rashoda P4'!H$3:H$501)</f>
        <v>0</v>
      </c>
      <c r="F35" s="307">
        <f>SUMIF('Unos rashoda i izdataka'!$R$3:$R$501,'A.3 RASHODI FUNK'!$A35,'Unos rashoda i izdataka'!K$3:K$501)+SUMIF('Unos rashoda P4'!$T$3:$T$501,'A.3 RASHODI FUNK'!$A35,'Unos rashoda P4'!I$3:I$501)</f>
        <v>0</v>
      </c>
      <c r="G35" s="307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1940 SVEUČILIŠTE U ZAGREBU - UČITELJSKI FAKULTET</v>
      </c>
    </row>
    <row r="36" spans="1:8">
      <c r="A36" s="206">
        <v>48</v>
      </c>
      <c r="B36" s="23" t="s">
        <v>3990</v>
      </c>
      <c r="C36" s="307"/>
      <c r="D36" s="307"/>
      <c r="E36" s="307">
        <f>SUMIF('Unos rashoda i izdataka'!$R$3:$R$501,'A.3 RASHODI FUNK'!$A36,'Unos rashoda i izdataka'!J$3:J$501)+SUMIF('Unos rashoda P4'!$T$3:$T$501,'A.3 RASHODI FUNK'!$A36,'Unos rashoda P4'!H$3:H$501)</f>
        <v>0</v>
      </c>
      <c r="F36" s="307">
        <f>SUMIF('Unos rashoda i izdataka'!$R$3:$R$501,'A.3 RASHODI FUNK'!$A36,'Unos rashoda i izdataka'!K$3:K$501)+SUMIF('Unos rashoda P4'!$T$3:$T$501,'A.3 RASHODI FUNK'!$A36,'Unos rashoda P4'!I$3:I$501)</f>
        <v>0</v>
      </c>
      <c r="G36" s="307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1940 SVEUČILIŠTE U ZAGREBU - UČITELJSKI FAKULTET</v>
      </c>
    </row>
    <row r="37" spans="1:8">
      <c r="A37" s="206">
        <v>49</v>
      </c>
      <c r="B37" s="23" t="s">
        <v>3991</v>
      </c>
      <c r="C37" s="307"/>
      <c r="D37" s="307"/>
      <c r="E37" s="307">
        <f>SUMIF('Unos rashoda i izdataka'!$R$3:$R$501,'A.3 RASHODI FUNK'!$A37,'Unos rashoda i izdataka'!J$3:J$501)+SUMIF('Unos rashoda P4'!$T$3:$T$501,'A.3 RASHODI FUNK'!$A37,'Unos rashoda P4'!H$3:H$501)</f>
        <v>0</v>
      </c>
      <c r="F37" s="307">
        <f>SUMIF('Unos rashoda i izdataka'!$R$3:$R$501,'A.3 RASHODI FUNK'!$A37,'Unos rashoda i izdataka'!K$3:K$501)+SUMIF('Unos rashoda P4'!$T$3:$T$501,'A.3 RASHODI FUNK'!$A37,'Unos rashoda P4'!I$3:I$501)</f>
        <v>0</v>
      </c>
      <c r="G37" s="307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1940 SVEUČILIŠTE U ZAGREBU - UČITELJSKI FAKULTET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1940 SVEUČILIŠTE U ZAGREBU - UČITELJSKI FAKULTET</v>
      </c>
    </row>
    <row r="39" spans="1:8">
      <c r="A39" s="206">
        <v>51</v>
      </c>
      <c r="B39" s="23" t="s">
        <v>3993</v>
      </c>
      <c r="C39" s="307"/>
      <c r="D39" s="307"/>
      <c r="E39" s="307">
        <f>SUMIF('Unos rashoda i izdataka'!$R$3:$R$501,'A.3 RASHODI FUNK'!$A39,'Unos rashoda i izdataka'!J$3:J$501)+SUMIF('Unos rashoda P4'!$T$3:$T$501,'A.3 RASHODI FUNK'!$A39,'Unos rashoda P4'!H$3:H$501)</f>
        <v>0</v>
      </c>
      <c r="F39" s="307">
        <f>SUMIF('Unos rashoda i izdataka'!$R$3:$R$501,'A.3 RASHODI FUNK'!$A39,'Unos rashoda i izdataka'!K$3:K$501)+SUMIF('Unos rashoda P4'!$T$3:$T$501,'A.3 RASHODI FUNK'!$A39,'Unos rashoda P4'!I$3:I$501)</f>
        <v>0</v>
      </c>
      <c r="G39" s="307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1940 SVEUČILIŠTE U ZAGREBU - UČITELJSKI FAKULTET</v>
      </c>
    </row>
    <row r="40" spans="1:8">
      <c r="A40" s="206">
        <v>52</v>
      </c>
      <c r="B40" s="23" t="s">
        <v>3994</v>
      </c>
      <c r="C40" s="307"/>
      <c r="D40" s="307"/>
      <c r="E40" s="307">
        <f>SUMIF('Unos rashoda i izdataka'!$R$3:$R$501,'A.3 RASHODI FUNK'!$A40,'Unos rashoda i izdataka'!J$3:J$501)+SUMIF('Unos rashoda P4'!$T$3:$T$501,'A.3 RASHODI FUNK'!$A40,'Unos rashoda P4'!H$3:H$501)</f>
        <v>0</v>
      </c>
      <c r="F40" s="307">
        <f>SUMIF('Unos rashoda i izdataka'!$R$3:$R$501,'A.3 RASHODI FUNK'!$A40,'Unos rashoda i izdataka'!K$3:K$501)+SUMIF('Unos rashoda P4'!$T$3:$T$501,'A.3 RASHODI FUNK'!$A40,'Unos rashoda P4'!I$3:I$501)</f>
        <v>0</v>
      </c>
      <c r="G40" s="307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1940 SVEUČILIŠTE U ZAGREBU - UČITELJSKI FAKULTET</v>
      </c>
    </row>
    <row r="41" spans="1:8">
      <c r="A41" s="206">
        <v>53</v>
      </c>
      <c r="B41" s="23" t="s">
        <v>3995</v>
      </c>
      <c r="C41" s="307"/>
      <c r="D41" s="307"/>
      <c r="E41" s="307">
        <f>SUMIF('Unos rashoda i izdataka'!$R$3:$R$501,'A.3 RASHODI FUNK'!$A41,'Unos rashoda i izdataka'!J$3:J$501)+SUMIF('Unos rashoda P4'!$T$3:$T$501,'A.3 RASHODI FUNK'!$A41,'Unos rashoda P4'!H$3:H$501)</f>
        <v>0</v>
      </c>
      <c r="F41" s="307">
        <f>SUMIF('Unos rashoda i izdataka'!$R$3:$R$501,'A.3 RASHODI FUNK'!$A41,'Unos rashoda i izdataka'!K$3:K$501)+SUMIF('Unos rashoda P4'!$T$3:$T$501,'A.3 RASHODI FUNK'!$A41,'Unos rashoda P4'!I$3:I$501)</f>
        <v>0</v>
      </c>
      <c r="G41" s="307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1940 SVEUČILIŠTE U ZAGREBU - UČITELJSKI FAKULTET</v>
      </c>
    </row>
    <row r="42" spans="1:8">
      <c r="A42" s="206">
        <v>54</v>
      </c>
      <c r="B42" s="23" t="s">
        <v>3996</v>
      </c>
      <c r="C42" s="307"/>
      <c r="D42" s="307"/>
      <c r="E42" s="307">
        <f>SUMIF('Unos rashoda i izdataka'!$R$3:$R$501,'A.3 RASHODI FUNK'!$A42,'Unos rashoda i izdataka'!J$3:J$501)+SUMIF('Unos rashoda P4'!$T$3:$T$501,'A.3 RASHODI FUNK'!$A42,'Unos rashoda P4'!H$3:H$501)</f>
        <v>0</v>
      </c>
      <c r="F42" s="307">
        <f>SUMIF('Unos rashoda i izdataka'!$R$3:$R$501,'A.3 RASHODI FUNK'!$A42,'Unos rashoda i izdataka'!K$3:K$501)+SUMIF('Unos rashoda P4'!$T$3:$T$501,'A.3 RASHODI FUNK'!$A42,'Unos rashoda P4'!I$3:I$501)</f>
        <v>0</v>
      </c>
      <c r="G42" s="307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1940 SVEUČILIŠTE U ZAGREBU - UČITELJSKI FAKULTET</v>
      </c>
    </row>
    <row r="43" spans="1:8">
      <c r="A43" s="206">
        <v>55</v>
      </c>
      <c r="B43" s="23" t="s">
        <v>3997</v>
      </c>
      <c r="C43" s="307"/>
      <c r="D43" s="307"/>
      <c r="E43" s="307">
        <f>SUMIF('Unos rashoda i izdataka'!$R$3:$R$501,'A.3 RASHODI FUNK'!$A43,'Unos rashoda i izdataka'!J$3:J$501)+SUMIF('Unos rashoda P4'!$T$3:$T$501,'A.3 RASHODI FUNK'!$A43,'Unos rashoda P4'!H$3:H$501)</f>
        <v>0</v>
      </c>
      <c r="F43" s="307">
        <f>SUMIF('Unos rashoda i izdataka'!$R$3:$R$501,'A.3 RASHODI FUNK'!$A43,'Unos rashoda i izdataka'!K$3:K$501)+SUMIF('Unos rashoda P4'!$T$3:$T$501,'A.3 RASHODI FUNK'!$A43,'Unos rashoda P4'!I$3:I$501)</f>
        <v>0</v>
      </c>
      <c r="G43" s="307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1940 SVEUČILIŠTE U ZAGREBU - UČITELJSKI FAKULTET</v>
      </c>
    </row>
    <row r="44" spans="1:8" ht="25.5">
      <c r="A44" s="206">
        <v>56</v>
      </c>
      <c r="B44" s="23" t="s">
        <v>3998</v>
      </c>
      <c r="C44" s="307"/>
      <c r="D44" s="307"/>
      <c r="E44" s="307">
        <f>SUMIF('Unos rashoda i izdataka'!$R$3:$R$501,'A.3 RASHODI FUNK'!$A44,'Unos rashoda i izdataka'!J$3:J$501)+SUMIF('Unos rashoda P4'!$T$3:$T$501,'A.3 RASHODI FUNK'!$A44,'Unos rashoda P4'!H$3:H$501)</f>
        <v>0</v>
      </c>
      <c r="F44" s="307">
        <f>SUMIF('Unos rashoda i izdataka'!$R$3:$R$501,'A.3 RASHODI FUNK'!$A44,'Unos rashoda i izdataka'!K$3:K$501)+SUMIF('Unos rashoda P4'!$T$3:$T$501,'A.3 RASHODI FUNK'!$A44,'Unos rashoda P4'!I$3:I$501)</f>
        <v>0</v>
      </c>
      <c r="G44" s="307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1940 SVEUČILIŠTE U ZAGREBU - UČITELJSKI FAKULTET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1940 SVEUČILIŠTE U ZAGREBU - UČITELJSKI FAKULTET</v>
      </c>
    </row>
    <row r="46" spans="1:8">
      <c r="A46" s="206">
        <v>61</v>
      </c>
      <c r="B46" s="23" t="s">
        <v>4000</v>
      </c>
      <c r="C46" s="307"/>
      <c r="D46" s="307"/>
      <c r="E46" s="307">
        <f>SUMIF('Unos rashoda i izdataka'!$R$3:$R$501,'A.3 RASHODI FUNK'!$A46,'Unos rashoda i izdataka'!J$3:J$501)+SUMIF('Unos rashoda P4'!$T$3:$T$501,'A.3 RASHODI FUNK'!$A46,'Unos rashoda P4'!H$3:H$501)</f>
        <v>0</v>
      </c>
      <c r="F46" s="307">
        <f>SUMIF('Unos rashoda i izdataka'!$R$3:$R$501,'A.3 RASHODI FUNK'!$A46,'Unos rashoda i izdataka'!K$3:K$501)+SUMIF('Unos rashoda P4'!$T$3:$T$501,'A.3 RASHODI FUNK'!$A46,'Unos rashoda P4'!I$3:I$501)</f>
        <v>0</v>
      </c>
      <c r="G46" s="307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1940 SVEUČILIŠTE U ZAGREBU - UČITELJSKI FAKULTET</v>
      </c>
    </row>
    <row r="47" spans="1:8">
      <c r="A47" s="206">
        <v>62</v>
      </c>
      <c r="B47" s="23" t="s">
        <v>4001</v>
      </c>
      <c r="C47" s="307"/>
      <c r="D47" s="307"/>
      <c r="E47" s="307">
        <f>SUMIF('Unos rashoda i izdataka'!$R$3:$R$501,'A.3 RASHODI FUNK'!$A47,'Unos rashoda i izdataka'!J$3:J$501)+SUMIF('Unos rashoda P4'!$T$3:$T$501,'A.3 RASHODI FUNK'!$A47,'Unos rashoda P4'!H$3:H$501)</f>
        <v>0</v>
      </c>
      <c r="F47" s="307">
        <f>SUMIF('Unos rashoda i izdataka'!$R$3:$R$501,'A.3 RASHODI FUNK'!$A47,'Unos rashoda i izdataka'!K$3:K$501)+SUMIF('Unos rashoda P4'!$T$3:$T$501,'A.3 RASHODI FUNK'!$A47,'Unos rashoda P4'!I$3:I$501)</f>
        <v>0</v>
      </c>
      <c r="G47" s="307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1940 SVEUČILIŠTE U ZAGREBU - UČITELJSKI FAKULTET</v>
      </c>
    </row>
    <row r="48" spans="1:8">
      <c r="A48" s="206">
        <v>63</v>
      </c>
      <c r="B48" s="23" t="s">
        <v>4002</v>
      </c>
      <c r="C48" s="307"/>
      <c r="D48" s="307"/>
      <c r="E48" s="307">
        <f>SUMIF('Unos rashoda i izdataka'!$R$3:$R$501,'A.3 RASHODI FUNK'!$A48,'Unos rashoda i izdataka'!J$3:J$501)+SUMIF('Unos rashoda P4'!$T$3:$T$501,'A.3 RASHODI FUNK'!$A48,'Unos rashoda P4'!H$3:H$501)</f>
        <v>0</v>
      </c>
      <c r="F48" s="307">
        <f>SUMIF('Unos rashoda i izdataka'!$R$3:$R$501,'A.3 RASHODI FUNK'!$A48,'Unos rashoda i izdataka'!K$3:K$501)+SUMIF('Unos rashoda P4'!$T$3:$T$501,'A.3 RASHODI FUNK'!$A48,'Unos rashoda P4'!I$3:I$501)</f>
        <v>0</v>
      </c>
      <c r="G48" s="307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1940 SVEUČILIŠTE U ZAGREBU - UČITELJSKI FAKULTET</v>
      </c>
    </row>
    <row r="49" spans="1:8">
      <c r="A49" s="206">
        <v>64</v>
      </c>
      <c r="B49" s="23" t="s">
        <v>4003</v>
      </c>
      <c r="C49" s="307"/>
      <c r="D49" s="307"/>
      <c r="E49" s="307">
        <f>SUMIF('Unos rashoda i izdataka'!$R$3:$R$501,'A.3 RASHODI FUNK'!$A49,'Unos rashoda i izdataka'!J$3:J$501)+SUMIF('Unos rashoda P4'!$T$3:$T$501,'A.3 RASHODI FUNK'!$A49,'Unos rashoda P4'!H$3:H$501)</f>
        <v>0</v>
      </c>
      <c r="F49" s="307">
        <f>SUMIF('Unos rashoda i izdataka'!$R$3:$R$501,'A.3 RASHODI FUNK'!$A49,'Unos rashoda i izdataka'!K$3:K$501)+SUMIF('Unos rashoda P4'!$T$3:$T$501,'A.3 RASHODI FUNK'!$A49,'Unos rashoda P4'!I$3:I$501)</f>
        <v>0</v>
      </c>
      <c r="G49" s="307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1940 SVEUČILIŠTE U ZAGREBU - UČITELJSKI FAKULTET</v>
      </c>
    </row>
    <row r="50" spans="1:8" ht="25.5">
      <c r="A50" s="206">
        <v>65</v>
      </c>
      <c r="B50" s="23" t="s">
        <v>4004</v>
      </c>
      <c r="C50" s="307"/>
      <c r="D50" s="307"/>
      <c r="E50" s="307">
        <f>SUMIF('Unos rashoda i izdataka'!$R$3:$R$501,'A.3 RASHODI FUNK'!$A50,'Unos rashoda i izdataka'!J$3:J$501)+SUMIF('Unos rashoda P4'!$T$3:$T$501,'A.3 RASHODI FUNK'!$A50,'Unos rashoda P4'!H$3:H$501)</f>
        <v>0</v>
      </c>
      <c r="F50" s="307">
        <f>SUMIF('Unos rashoda i izdataka'!$R$3:$R$501,'A.3 RASHODI FUNK'!$A50,'Unos rashoda i izdataka'!K$3:K$501)+SUMIF('Unos rashoda P4'!$T$3:$T$501,'A.3 RASHODI FUNK'!$A50,'Unos rashoda P4'!I$3:I$501)</f>
        <v>0</v>
      </c>
      <c r="G50" s="307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1940 SVEUČILIŠTE U ZAGREBU - UČITELJSKI FAKULTET</v>
      </c>
    </row>
    <row r="51" spans="1:8" ht="25.5">
      <c r="A51" s="206">
        <v>66</v>
      </c>
      <c r="B51" s="23" t="s">
        <v>4005</v>
      </c>
      <c r="C51" s="307"/>
      <c r="D51" s="307"/>
      <c r="E51" s="307">
        <f>SUMIF('Unos rashoda i izdataka'!$R$3:$R$501,'A.3 RASHODI FUNK'!$A51,'Unos rashoda i izdataka'!J$3:J$501)+SUMIF('Unos rashoda P4'!$T$3:$T$501,'A.3 RASHODI FUNK'!$A51,'Unos rashoda P4'!H$3:H$501)</f>
        <v>0</v>
      </c>
      <c r="F51" s="307">
        <f>SUMIF('Unos rashoda i izdataka'!$R$3:$R$501,'A.3 RASHODI FUNK'!$A51,'Unos rashoda i izdataka'!K$3:K$501)+SUMIF('Unos rashoda P4'!$T$3:$T$501,'A.3 RASHODI FUNK'!$A51,'Unos rashoda P4'!I$3:I$501)</f>
        <v>0</v>
      </c>
      <c r="G51" s="307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1940 SVEUČILIŠTE U ZAGREBU - UČITELJSKI FAKULTET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1940 SVEUČILIŠTE U ZAGREBU - UČITELJSKI FAKULTET</v>
      </c>
    </row>
    <row r="53" spans="1:8">
      <c r="A53" s="206">
        <v>71</v>
      </c>
      <c r="B53" s="23" t="s">
        <v>4007</v>
      </c>
      <c r="C53" s="307"/>
      <c r="D53" s="307"/>
      <c r="E53" s="307">
        <f>SUMIF('Unos rashoda i izdataka'!$R$3:$R$501,'A.3 RASHODI FUNK'!$A53,'Unos rashoda i izdataka'!J$3:J$501)+SUMIF('Unos rashoda P4'!$T$3:$T$501,'A.3 RASHODI FUNK'!$A53,'Unos rashoda P4'!H$3:H$501)</f>
        <v>0</v>
      </c>
      <c r="F53" s="307">
        <f>SUMIF('Unos rashoda i izdataka'!$R$3:$R$501,'A.3 RASHODI FUNK'!$A53,'Unos rashoda i izdataka'!K$3:K$501)+SUMIF('Unos rashoda P4'!$T$3:$T$501,'A.3 RASHODI FUNK'!$A53,'Unos rashoda P4'!I$3:I$501)</f>
        <v>0</v>
      </c>
      <c r="G53" s="307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1940 SVEUČILIŠTE U ZAGREBU - UČITELJSKI FAKULTET</v>
      </c>
    </row>
    <row r="54" spans="1:8">
      <c r="A54" s="206">
        <v>72</v>
      </c>
      <c r="B54" s="23" t="s">
        <v>4008</v>
      </c>
      <c r="C54" s="307"/>
      <c r="D54" s="307"/>
      <c r="E54" s="307">
        <f>SUMIF('Unos rashoda i izdataka'!$R$3:$R$501,'A.3 RASHODI FUNK'!$A54,'Unos rashoda i izdataka'!J$3:J$501)+SUMIF('Unos rashoda P4'!$T$3:$T$501,'A.3 RASHODI FUNK'!$A54,'Unos rashoda P4'!H$3:H$501)</f>
        <v>0</v>
      </c>
      <c r="F54" s="307">
        <f>SUMIF('Unos rashoda i izdataka'!$R$3:$R$501,'A.3 RASHODI FUNK'!$A54,'Unos rashoda i izdataka'!K$3:K$501)+SUMIF('Unos rashoda P4'!$T$3:$T$501,'A.3 RASHODI FUNK'!$A54,'Unos rashoda P4'!I$3:I$501)</f>
        <v>0</v>
      </c>
      <c r="G54" s="307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1940 SVEUČILIŠTE U ZAGREBU - UČITELJSKI FAKULTET</v>
      </c>
    </row>
    <row r="55" spans="1:8">
      <c r="A55" s="206">
        <v>73</v>
      </c>
      <c r="B55" s="23" t="s">
        <v>4009</v>
      </c>
      <c r="C55" s="307"/>
      <c r="D55" s="307"/>
      <c r="E55" s="307">
        <f>SUMIF('Unos rashoda i izdataka'!$R$3:$R$501,'A.3 RASHODI FUNK'!$A55,'Unos rashoda i izdataka'!J$3:J$501)+SUMIF('Unos rashoda P4'!$T$3:$T$501,'A.3 RASHODI FUNK'!$A55,'Unos rashoda P4'!H$3:H$501)</f>
        <v>0</v>
      </c>
      <c r="F55" s="307">
        <f>SUMIF('Unos rashoda i izdataka'!$R$3:$R$501,'A.3 RASHODI FUNK'!$A55,'Unos rashoda i izdataka'!K$3:K$501)+SUMIF('Unos rashoda P4'!$T$3:$T$501,'A.3 RASHODI FUNK'!$A55,'Unos rashoda P4'!I$3:I$501)</f>
        <v>0</v>
      </c>
      <c r="G55" s="307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1940 SVEUČILIŠTE U ZAGREBU - UČITELJSKI FAKULTET</v>
      </c>
    </row>
    <row r="56" spans="1:8">
      <c r="A56" s="206">
        <v>74</v>
      </c>
      <c r="B56" s="23" t="s">
        <v>4010</v>
      </c>
      <c r="C56" s="307"/>
      <c r="D56" s="307"/>
      <c r="E56" s="307">
        <f>SUMIF('Unos rashoda i izdataka'!$R$3:$R$501,'A.3 RASHODI FUNK'!$A56,'Unos rashoda i izdataka'!J$3:J$501)+SUMIF('Unos rashoda P4'!$T$3:$T$501,'A.3 RASHODI FUNK'!$A56,'Unos rashoda P4'!H$3:H$501)</f>
        <v>0</v>
      </c>
      <c r="F56" s="307">
        <f>SUMIF('Unos rashoda i izdataka'!$R$3:$R$501,'A.3 RASHODI FUNK'!$A56,'Unos rashoda i izdataka'!K$3:K$501)+SUMIF('Unos rashoda P4'!$T$3:$T$501,'A.3 RASHODI FUNK'!$A56,'Unos rashoda P4'!I$3:I$501)</f>
        <v>0</v>
      </c>
      <c r="G56" s="307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1940 SVEUČILIŠTE U ZAGREBU - UČITELJSKI FAKULTET</v>
      </c>
    </row>
    <row r="57" spans="1:8">
      <c r="A57" s="206">
        <v>75</v>
      </c>
      <c r="B57" s="23" t="s">
        <v>4011</v>
      </c>
      <c r="C57" s="307"/>
      <c r="D57" s="307"/>
      <c r="E57" s="307">
        <f>SUMIF('Unos rashoda i izdataka'!$R$3:$R$501,'A.3 RASHODI FUNK'!$A57,'Unos rashoda i izdataka'!J$3:J$501)+SUMIF('Unos rashoda P4'!$T$3:$T$501,'A.3 RASHODI FUNK'!$A57,'Unos rashoda P4'!H$3:H$501)</f>
        <v>0</v>
      </c>
      <c r="F57" s="307">
        <f>SUMIF('Unos rashoda i izdataka'!$R$3:$R$501,'A.3 RASHODI FUNK'!$A57,'Unos rashoda i izdataka'!K$3:K$501)+SUMIF('Unos rashoda P4'!$T$3:$T$501,'A.3 RASHODI FUNK'!$A57,'Unos rashoda P4'!I$3:I$501)</f>
        <v>0</v>
      </c>
      <c r="G57" s="307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1940 SVEUČILIŠTE U ZAGREBU - UČITELJSKI FAKULTET</v>
      </c>
    </row>
    <row r="58" spans="1:8" ht="25.5">
      <c r="A58" s="206">
        <v>76</v>
      </c>
      <c r="B58" s="23" t="s">
        <v>4012</v>
      </c>
      <c r="C58" s="307"/>
      <c r="D58" s="307"/>
      <c r="E58" s="307">
        <f>SUMIF('Unos rashoda i izdataka'!$R$3:$R$501,'A.3 RASHODI FUNK'!$A58,'Unos rashoda i izdataka'!J$3:J$501)+SUMIF('Unos rashoda P4'!$T$3:$T$501,'A.3 RASHODI FUNK'!$A58,'Unos rashoda P4'!H$3:H$501)</f>
        <v>0</v>
      </c>
      <c r="F58" s="307">
        <f>SUMIF('Unos rashoda i izdataka'!$R$3:$R$501,'A.3 RASHODI FUNK'!$A58,'Unos rashoda i izdataka'!K$3:K$501)+SUMIF('Unos rashoda P4'!$T$3:$T$501,'A.3 RASHODI FUNK'!$A58,'Unos rashoda P4'!I$3:I$501)</f>
        <v>0</v>
      </c>
      <c r="G58" s="307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1940 SVEUČILIŠTE U ZAGREBU - UČITELJSKI FAKULTET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1940 SVEUČILIŠTE U ZAGREBU - UČITELJSKI FAKULTET</v>
      </c>
    </row>
    <row r="60" spans="1:8">
      <c r="A60" s="206">
        <v>81</v>
      </c>
      <c r="B60" s="23" t="s">
        <v>4014</v>
      </c>
      <c r="C60" s="307"/>
      <c r="D60" s="307"/>
      <c r="E60" s="307">
        <f>SUMIF('Unos rashoda i izdataka'!$R$3:$R$501,'A.3 RASHODI FUNK'!$A60,'Unos rashoda i izdataka'!J$3:J$501)+SUMIF('Unos rashoda P4'!$T$3:$T$501,'A.3 RASHODI FUNK'!$A60,'Unos rashoda P4'!H$3:H$501)</f>
        <v>0</v>
      </c>
      <c r="F60" s="307">
        <f>SUMIF('Unos rashoda i izdataka'!$R$3:$R$501,'A.3 RASHODI FUNK'!$A60,'Unos rashoda i izdataka'!K$3:K$501)+SUMIF('Unos rashoda P4'!$T$3:$T$501,'A.3 RASHODI FUNK'!$A60,'Unos rashoda P4'!I$3:I$501)</f>
        <v>0</v>
      </c>
      <c r="G60" s="307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1940 SVEUČILIŠTE U ZAGREBU - UČITELJSKI FAKULTET</v>
      </c>
    </row>
    <row r="61" spans="1:8">
      <c r="A61" s="206">
        <v>82</v>
      </c>
      <c r="B61" s="23" t="s">
        <v>3932</v>
      </c>
      <c r="C61" s="307"/>
      <c r="D61" s="307"/>
      <c r="E61" s="307">
        <f>SUMIF('Unos rashoda i izdataka'!$R$3:$R$501,'A.3 RASHODI FUNK'!$A61,'Unos rashoda i izdataka'!J$3:J$501)+SUMIF('Unos rashoda P4'!$T$3:$T$501,'A.3 RASHODI FUNK'!$A61,'Unos rashoda P4'!H$3:H$501)</f>
        <v>0</v>
      </c>
      <c r="F61" s="307">
        <f>SUMIF('Unos rashoda i izdataka'!$R$3:$R$501,'A.3 RASHODI FUNK'!$A61,'Unos rashoda i izdataka'!K$3:K$501)+SUMIF('Unos rashoda P4'!$T$3:$T$501,'A.3 RASHODI FUNK'!$A61,'Unos rashoda P4'!I$3:I$501)</f>
        <v>0</v>
      </c>
      <c r="G61" s="307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1940 SVEUČILIŠTE U ZAGREBU - UČITELJSKI FAKULTET</v>
      </c>
    </row>
    <row r="62" spans="1:8">
      <c r="A62" s="206">
        <v>83</v>
      </c>
      <c r="B62" s="23" t="s">
        <v>4015</v>
      </c>
      <c r="C62" s="307"/>
      <c r="D62" s="307"/>
      <c r="E62" s="307">
        <f>SUMIF('Unos rashoda i izdataka'!$R$3:$R$501,'A.3 RASHODI FUNK'!$A62,'Unos rashoda i izdataka'!J$3:J$501)+SUMIF('Unos rashoda P4'!$T$3:$T$501,'A.3 RASHODI FUNK'!$A62,'Unos rashoda P4'!H$3:H$501)</f>
        <v>0</v>
      </c>
      <c r="F62" s="307">
        <f>SUMIF('Unos rashoda i izdataka'!$R$3:$R$501,'A.3 RASHODI FUNK'!$A62,'Unos rashoda i izdataka'!K$3:K$501)+SUMIF('Unos rashoda P4'!$T$3:$T$501,'A.3 RASHODI FUNK'!$A62,'Unos rashoda P4'!I$3:I$501)</f>
        <v>0</v>
      </c>
      <c r="G62" s="307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1940 SVEUČILIŠTE U ZAGREBU - UČITELJSKI FAKULTET</v>
      </c>
    </row>
    <row r="63" spans="1:8">
      <c r="A63" s="206">
        <v>84</v>
      </c>
      <c r="B63" s="23" t="s">
        <v>4016</v>
      </c>
      <c r="C63" s="307"/>
      <c r="D63" s="307"/>
      <c r="E63" s="307">
        <f>SUMIF('Unos rashoda i izdataka'!$R$3:$R$501,'A.3 RASHODI FUNK'!$A63,'Unos rashoda i izdataka'!J$3:J$501)+SUMIF('Unos rashoda P4'!$T$3:$T$501,'A.3 RASHODI FUNK'!$A63,'Unos rashoda P4'!H$3:H$501)</f>
        <v>0</v>
      </c>
      <c r="F63" s="307">
        <f>SUMIF('Unos rashoda i izdataka'!$R$3:$R$501,'A.3 RASHODI FUNK'!$A63,'Unos rashoda i izdataka'!K$3:K$501)+SUMIF('Unos rashoda P4'!$T$3:$T$501,'A.3 RASHODI FUNK'!$A63,'Unos rashoda P4'!I$3:I$501)</f>
        <v>0</v>
      </c>
      <c r="G63" s="307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1940 SVEUČILIŠTE U ZAGREBU - UČITELJSKI FAKULTET</v>
      </c>
    </row>
    <row r="64" spans="1:8">
      <c r="A64" s="206">
        <v>85</v>
      </c>
      <c r="B64" s="23" t="s">
        <v>4017</v>
      </c>
      <c r="C64" s="307"/>
      <c r="D64" s="307"/>
      <c r="E64" s="307">
        <f>SUMIF('Unos rashoda i izdataka'!$R$3:$R$501,'A.3 RASHODI FUNK'!$A64,'Unos rashoda i izdataka'!J$3:J$501)+SUMIF('Unos rashoda P4'!$T$3:$T$501,'A.3 RASHODI FUNK'!$A64,'Unos rashoda P4'!H$3:H$501)</f>
        <v>0</v>
      </c>
      <c r="F64" s="307">
        <f>SUMIF('Unos rashoda i izdataka'!$R$3:$R$501,'A.3 RASHODI FUNK'!$A64,'Unos rashoda i izdataka'!K$3:K$501)+SUMIF('Unos rashoda P4'!$T$3:$T$501,'A.3 RASHODI FUNK'!$A64,'Unos rashoda P4'!I$3:I$501)</f>
        <v>0</v>
      </c>
      <c r="G64" s="307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1940 SVEUČILIŠTE U ZAGREBU - UČITELJSKI FAKULTET</v>
      </c>
    </row>
    <row r="65" spans="1:8" ht="25.5">
      <c r="A65" s="206">
        <v>86</v>
      </c>
      <c r="B65" s="23" t="s">
        <v>4018</v>
      </c>
      <c r="C65" s="307"/>
      <c r="D65" s="307"/>
      <c r="E65" s="307">
        <f>SUMIF('Unos rashoda i izdataka'!$R$3:$R$501,'A.3 RASHODI FUNK'!$A65,'Unos rashoda i izdataka'!J$3:J$501)+SUMIF('Unos rashoda P4'!$T$3:$T$501,'A.3 RASHODI FUNK'!$A65,'Unos rashoda P4'!H$3:H$501)</f>
        <v>0</v>
      </c>
      <c r="F65" s="307">
        <f>SUMIF('Unos rashoda i izdataka'!$R$3:$R$501,'A.3 RASHODI FUNK'!$A65,'Unos rashoda i izdataka'!K$3:K$501)+SUMIF('Unos rashoda P4'!$T$3:$T$501,'A.3 RASHODI FUNK'!$A65,'Unos rashoda P4'!I$3:I$501)</f>
        <v>0</v>
      </c>
      <c r="G65" s="307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1940 SVEUČILIŠTE U ZAGREBU - UČITELJSKI FAKULTET</v>
      </c>
    </row>
    <row r="66" spans="1:8">
      <c r="A66" s="194">
        <v>9</v>
      </c>
      <c r="B66" s="34" t="s">
        <v>4019</v>
      </c>
      <c r="C66" s="212">
        <f t="shared" ref="C66:D66" si="10">SUM(C67:C74)</f>
        <v>0</v>
      </c>
      <c r="D66" s="212">
        <f t="shared" si="10"/>
        <v>0</v>
      </c>
      <c r="E66" s="212">
        <f>SUM(E67:E74)</f>
        <v>14910382.085606212</v>
      </c>
      <c r="F66" s="212">
        <f>SUM(F67:F74)</f>
        <v>19546535.034375206</v>
      </c>
      <c r="G66" s="212">
        <f>SUM(G67:G74)</f>
        <v>11463893</v>
      </c>
      <c r="H66" s="286" t="str">
        <f>'OPĆI DIO'!$C$1</f>
        <v>1940 SVEUČILIŠTE U ZAGREBU - UČITELJSKI FAKULTET</v>
      </c>
    </row>
    <row r="67" spans="1:8">
      <c r="A67" s="206">
        <v>91</v>
      </c>
      <c r="B67" s="23" t="s">
        <v>4020</v>
      </c>
      <c r="C67" s="307"/>
      <c r="D67" s="307"/>
      <c r="E67" s="307">
        <f>SUMIF('Unos rashoda i izdataka'!$R$3:$R$501,'A.3 RASHODI FUNK'!$A67,'Unos rashoda i izdataka'!J$3:J$501)+SUMIF('Unos rashoda P4'!$T$3:$T$501,'A.3 RASHODI FUNK'!$A67,'Unos rashoda P4'!H$3:H$501)</f>
        <v>0</v>
      </c>
      <c r="F67" s="307">
        <f>SUMIF('Unos rashoda i izdataka'!$R$3:$R$501,'A.3 RASHODI FUNK'!$A67,'Unos rashoda i izdataka'!K$3:K$501)+SUMIF('Unos rashoda P4'!$T$3:$T$501,'A.3 RASHODI FUNK'!$A67,'Unos rashoda P4'!I$3:I$501)</f>
        <v>0</v>
      </c>
      <c r="G67" s="307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1940 SVEUČILIŠTE U ZAGREBU - UČITELJSKI FAKULTET</v>
      </c>
    </row>
    <row r="68" spans="1:8">
      <c r="A68" s="206">
        <v>92</v>
      </c>
      <c r="B68" s="23" t="s">
        <v>4021</v>
      </c>
      <c r="C68" s="307"/>
      <c r="D68" s="307"/>
      <c r="E68" s="307">
        <f>SUMIF('Unos rashoda i izdataka'!$R$3:$R$501,'A.3 RASHODI FUNK'!$A68,'Unos rashoda i izdataka'!J$3:J$501)+SUMIF('Unos rashoda P4'!$T$3:$T$501,'A.3 RASHODI FUNK'!$A68,'Unos rashoda P4'!H$3:H$501)</f>
        <v>0</v>
      </c>
      <c r="F68" s="307">
        <f>SUMIF('Unos rashoda i izdataka'!$R$3:$R$501,'A.3 RASHODI FUNK'!$A68,'Unos rashoda i izdataka'!K$3:K$501)+SUMIF('Unos rashoda P4'!$T$3:$T$501,'A.3 RASHODI FUNK'!$A68,'Unos rashoda P4'!I$3:I$501)</f>
        <v>0</v>
      </c>
      <c r="G68" s="307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1940 SVEUČILIŠTE U ZAGREBU - UČITELJSKI FAKULTET</v>
      </c>
    </row>
    <row r="69" spans="1:8" ht="26.25" customHeight="1">
      <c r="A69" s="206">
        <v>93</v>
      </c>
      <c r="B69" s="23" t="s">
        <v>4022</v>
      </c>
      <c r="C69" s="307"/>
      <c r="D69" s="307"/>
      <c r="E69" s="307">
        <f>SUMIF('Unos rashoda i izdataka'!$R$3:$R$501,'A.3 RASHODI FUNK'!$A69,'Unos rashoda i izdataka'!J$3:J$501)+SUMIF('Unos rashoda P4'!$T$3:$T$501,'A.3 RASHODI FUNK'!$A69,'Unos rashoda P4'!H$3:H$501)</f>
        <v>0</v>
      </c>
      <c r="F69" s="307">
        <f>SUMIF('Unos rashoda i izdataka'!$R$3:$R$501,'A.3 RASHODI FUNK'!$A69,'Unos rashoda i izdataka'!K$3:K$501)+SUMIF('Unos rashoda P4'!$T$3:$T$501,'A.3 RASHODI FUNK'!$A69,'Unos rashoda P4'!I$3:I$501)</f>
        <v>0</v>
      </c>
      <c r="G69" s="307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1940 SVEUČILIŠTE U ZAGREBU - UČITELJSKI FAKULTET</v>
      </c>
    </row>
    <row r="70" spans="1:8">
      <c r="A70" s="206">
        <v>94</v>
      </c>
      <c r="B70" s="23" t="s">
        <v>4023</v>
      </c>
      <c r="C70" s="307"/>
      <c r="D70" s="307"/>
      <c r="E70" s="307">
        <f>SUMIF('Unos rashoda i izdataka'!$R$3:$R$501,'A.3 RASHODI FUNK'!$A70,'Unos rashoda i izdataka'!J$3:J$501)+SUMIF('Unos rashoda P4'!$T$3:$T$501,'A.3 RASHODI FUNK'!$A70,'Unos rashoda P4'!H$3:H$501)</f>
        <v>14910382.085606212</v>
      </c>
      <c r="F70" s="307">
        <f>SUMIF('Unos rashoda i izdataka'!$R$3:$R$501,'A.3 RASHODI FUNK'!$A70,'Unos rashoda i izdataka'!K$3:K$501)+SUMIF('Unos rashoda P4'!$T$3:$T$501,'A.3 RASHODI FUNK'!$A70,'Unos rashoda P4'!I$3:I$501)</f>
        <v>19546535.034375206</v>
      </c>
      <c r="G70" s="307">
        <f>SUMIF('Unos rashoda i izdataka'!$R$3:$R$501,'A.3 RASHODI FUNK'!$A70,'Unos rashoda i izdataka'!L$3:L$501)+SUMIF('Unos rashoda P4'!$T$3:$T$501,'A.3 RASHODI FUNK'!$A70,'Unos rashoda P4'!J$3:J$501)</f>
        <v>11463893</v>
      </c>
      <c r="H70" s="286" t="str">
        <f>'OPĆI DIO'!$C$1</f>
        <v>1940 SVEUČILIŠTE U ZAGREBU - UČITELJSKI FAKULTET</v>
      </c>
    </row>
    <row r="71" spans="1:8">
      <c r="A71" s="206">
        <v>95</v>
      </c>
      <c r="B71" s="23" t="s">
        <v>3942</v>
      </c>
      <c r="C71" s="307"/>
      <c r="D71" s="307"/>
      <c r="E71" s="307">
        <f>SUMIF('Unos rashoda i izdataka'!$R$3:$R$501,'A.3 RASHODI FUNK'!$A71,'Unos rashoda i izdataka'!J$3:J$501)+SUMIF('Unos rashoda P4'!$T$3:$T$501,'A.3 RASHODI FUNK'!$A71,'Unos rashoda P4'!H$3:H$501)</f>
        <v>0</v>
      </c>
      <c r="F71" s="307">
        <f>SUMIF('Unos rashoda i izdataka'!$R$3:$R$501,'A.3 RASHODI FUNK'!$A71,'Unos rashoda i izdataka'!K$3:K$501)+SUMIF('Unos rashoda P4'!$T$3:$T$501,'A.3 RASHODI FUNK'!$A71,'Unos rashoda P4'!I$3:I$501)</f>
        <v>0</v>
      </c>
      <c r="G71" s="307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1940 SVEUČILIŠTE U ZAGREBU - UČITELJSKI FAKULTET</v>
      </c>
    </row>
    <row r="72" spans="1:8">
      <c r="A72" s="206">
        <v>96</v>
      </c>
      <c r="B72" s="23" t="s">
        <v>3940</v>
      </c>
      <c r="C72" s="307"/>
      <c r="D72" s="307"/>
      <c r="E72" s="307">
        <f>SUMIF('Unos rashoda i izdataka'!$R$3:$R$501,'A.3 RASHODI FUNK'!$A72,'Unos rashoda i izdataka'!J$3:J$501)+SUMIF('Unos rashoda P4'!$T$3:$T$501,'A.3 RASHODI FUNK'!$A72,'Unos rashoda P4'!H$3:H$501)</f>
        <v>0</v>
      </c>
      <c r="F72" s="307">
        <f>SUMIF('Unos rashoda i izdataka'!$R$3:$R$501,'A.3 RASHODI FUNK'!$A72,'Unos rashoda i izdataka'!K$3:K$501)+SUMIF('Unos rashoda P4'!$T$3:$T$501,'A.3 RASHODI FUNK'!$A72,'Unos rashoda P4'!I$3:I$501)</f>
        <v>0</v>
      </c>
      <c r="G72" s="307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1940 SVEUČILIŠTE U ZAGREBU - UČITELJSKI FAKULTET</v>
      </c>
    </row>
    <row r="73" spans="1:8">
      <c r="A73" s="206">
        <v>97</v>
      </c>
      <c r="B73" s="23" t="s">
        <v>3926</v>
      </c>
      <c r="C73" s="307"/>
      <c r="D73" s="307"/>
      <c r="E73" s="307">
        <f>SUMIF('Unos rashoda i izdataka'!$R$3:$R$501,'A.3 RASHODI FUNK'!$A73,'Unos rashoda i izdataka'!J$3:J$501)+SUMIF('Unos rashoda P4'!$T$3:$T$501,'A.3 RASHODI FUNK'!$A73,'Unos rashoda P4'!H$3:H$501)</f>
        <v>0</v>
      </c>
      <c r="F73" s="307">
        <f>SUMIF('Unos rashoda i izdataka'!$R$3:$R$501,'A.3 RASHODI FUNK'!$A73,'Unos rashoda i izdataka'!K$3:K$501)+SUMIF('Unos rashoda P4'!$T$3:$T$501,'A.3 RASHODI FUNK'!$A73,'Unos rashoda P4'!I$3:I$501)</f>
        <v>0</v>
      </c>
      <c r="G73" s="307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1940 SVEUČILIŠTE U ZAGREBU - UČITELJSKI FAKULTET</v>
      </c>
    </row>
    <row r="74" spans="1:8">
      <c r="A74" s="206">
        <v>98</v>
      </c>
      <c r="B74" s="23" t="s">
        <v>3928</v>
      </c>
      <c r="C74" s="307"/>
      <c r="D74" s="307"/>
      <c r="E74" s="307">
        <f>SUMIF('Unos rashoda i izdataka'!$R$3:$R$501,'A.3 RASHODI FUNK'!$A74,'Unos rashoda i izdataka'!J$3:J$501)+SUMIF('Unos rashoda P4'!$T$3:$T$501,'A.3 RASHODI FUNK'!$A74,'Unos rashoda P4'!H$3:H$501)</f>
        <v>0</v>
      </c>
      <c r="F74" s="307">
        <f>SUMIF('Unos rashoda i izdataka'!$R$3:$R$501,'A.3 RASHODI FUNK'!$A74,'Unos rashoda i izdataka'!K$3:K$501)+SUMIF('Unos rashoda P4'!$T$3:$T$501,'A.3 RASHODI FUNK'!$A74,'Unos rashoda P4'!I$3:I$501)</f>
        <v>0</v>
      </c>
      <c r="G74" s="307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1940 SVEUČILIŠTE U ZAGREBU - UČITELJSKI FAKULTET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1940 SVEUČILIŠTE U ZAGREBU - UČITELJSKI FAKULTET</v>
      </c>
    </row>
    <row r="76" spans="1:8">
      <c r="A76" s="206">
        <v>101</v>
      </c>
      <c r="B76" s="23" t="s">
        <v>4025</v>
      </c>
      <c r="C76" s="307"/>
      <c r="D76" s="307"/>
      <c r="E76" s="307">
        <f>SUMIF('Unos rashoda i izdataka'!$R$3:$R$501,'A.3 RASHODI FUNK'!$A76,'Unos rashoda i izdataka'!J$3:J$501)+SUMIF('Unos rashoda P4'!$T$3:$T$501,'A.3 RASHODI FUNK'!$A76,'Unos rashoda P4'!H$3:H$501)</f>
        <v>0</v>
      </c>
      <c r="F76" s="307">
        <f>SUMIF('Unos rashoda i izdataka'!$R$3:$R$501,'A.3 RASHODI FUNK'!$A76,'Unos rashoda i izdataka'!K$3:K$501)+SUMIF('Unos rashoda P4'!$T$3:$T$501,'A.3 RASHODI FUNK'!$A76,'Unos rashoda P4'!I$3:I$501)</f>
        <v>0</v>
      </c>
      <c r="G76" s="307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1940 SVEUČILIŠTE U ZAGREBU - UČITELJSKI FAKULTET</v>
      </c>
    </row>
    <row r="77" spans="1:8">
      <c r="A77" s="206">
        <v>102</v>
      </c>
      <c r="B77" s="23" t="s">
        <v>4026</v>
      </c>
      <c r="C77" s="307"/>
      <c r="D77" s="307"/>
      <c r="E77" s="307">
        <f>SUMIF('Unos rashoda i izdataka'!$R$3:$R$501,'A.3 RASHODI FUNK'!$A77,'Unos rashoda i izdataka'!J$3:J$501)+SUMIF('Unos rashoda P4'!$T$3:$T$501,'A.3 RASHODI FUNK'!$A77,'Unos rashoda P4'!H$3:H$501)</f>
        <v>0</v>
      </c>
      <c r="F77" s="307">
        <f>SUMIF('Unos rashoda i izdataka'!$R$3:$R$501,'A.3 RASHODI FUNK'!$A77,'Unos rashoda i izdataka'!K$3:K$501)+SUMIF('Unos rashoda P4'!$T$3:$T$501,'A.3 RASHODI FUNK'!$A77,'Unos rashoda P4'!I$3:I$501)</f>
        <v>0</v>
      </c>
      <c r="G77" s="307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1940 SVEUČILIŠTE U ZAGREBU - UČITELJSKI FAKULTET</v>
      </c>
    </row>
    <row r="78" spans="1:8">
      <c r="A78" s="206">
        <v>103</v>
      </c>
      <c r="B78" s="23" t="s">
        <v>4027</v>
      </c>
      <c r="C78" s="307"/>
      <c r="D78" s="307"/>
      <c r="E78" s="307">
        <f>SUMIF('Unos rashoda i izdataka'!$R$3:$R$501,'A.3 RASHODI FUNK'!$A78,'Unos rashoda i izdataka'!J$3:J$501)+SUMIF('Unos rashoda P4'!$T$3:$T$501,'A.3 RASHODI FUNK'!$A78,'Unos rashoda P4'!H$3:H$501)</f>
        <v>0</v>
      </c>
      <c r="F78" s="307">
        <f>SUMIF('Unos rashoda i izdataka'!$R$3:$R$501,'A.3 RASHODI FUNK'!$A78,'Unos rashoda i izdataka'!K$3:K$501)+SUMIF('Unos rashoda P4'!$T$3:$T$501,'A.3 RASHODI FUNK'!$A78,'Unos rashoda P4'!I$3:I$501)</f>
        <v>0</v>
      </c>
      <c r="G78" s="307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1940 SVEUČILIŠTE U ZAGREBU - UČITELJSKI FAKULTET</v>
      </c>
    </row>
    <row r="79" spans="1:8">
      <c r="A79" s="206">
        <v>104</v>
      </c>
      <c r="B79" s="23" t="s">
        <v>4028</v>
      </c>
      <c r="C79" s="307"/>
      <c r="D79" s="307"/>
      <c r="E79" s="307">
        <f>SUMIF('Unos rashoda i izdataka'!$R$3:$R$501,'A.3 RASHODI FUNK'!$A79,'Unos rashoda i izdataka'!J$3:J$501)+SUMIF('Unos rashoda P4'!$T$3:$T$501,'A.3 RASHODI FUNK'!$A79,'Unos rashoda P4'!H$3:H$501)</f>
        <v>0</v>
      </c>
      <c r="F79" s="307">
        <f>SUMIF('Unos rashoda i izdataka'!$R$3:$R$501,'A.3 RASHODI FUNK'!$A79,'Unos rashoda i izdataka'!K$3:K$501)+SUMIF('Unos rashoda P4'!$T$3:$T$501,'A.3 RASHODI FUNK'!$A79,'Unos rashoda P4'!I$3:I$501)</f>
        <v>0</v>
      </c>
      <c r="G79" s="307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1940 SVEUČILIŠTE U ZAGREBU - UČITELJSKI FAKULTET</v>
      </c>
    </row>
    <row r="80" spans="1:8">
      <c r="A80" s="206">
        <v>105</v>
      </c>
      <c r="B80" s="23" t="s">
        <v>4029</v>
      </c>
      <c r="C80" s="307"/>
      <c r="D80" s="307"/>
      <c r="E80" s="307">
        <f>SUMIF('Unos rashoda i izdataka'!$R$3:$R$501,'A.3 RASHODI FUNK'!$A80,'Unos rashoda i izdataka'!J$3:J$501)+SUMIF('Unos rashoda P4'!$T$3:$T$501,'A.3 RASHODI FUNK'!$A80,'Unos rashoda P4'!H$3:H$501)</f>
        <v>0</v>
      </c>
      <c r="F80" s="307">
        <f>SUMIF('Unos rashoda i izdataka'!$R$3:$R$501,'A.3 RASHODI FUNK'!$A80,'Unos rashoda i izdataka'!K$3:K$501)+SUMIF('Unos rashoda P4'!$T$3:$T$501,'A.3 RASHODI FUNK'!$A80,'Unos rashoda P4'!I$3:I$501)</f>
        <v>0</v>
      </c>
      <c r="G80" s="307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1940 SVEUČILIŠTE U ZAGREBU - UČITELJSKI FAKULTET</v>
      </c>
    </row>
    <row r="81" spans="1:8">
      <c r="A81" s="206">
        <v>106</v>
      </c>
      <c r="B81" s="23" t="s">
        <v>4030</v>
      </c>
      <c r="C81" s="307"/>
      <c r="D81" s="307"/>
      <c r="E81" s="307">
        <f>SUMIF('Unos rashoda i izdataka'!$R$3:$R$501,'A.3 RASHODI FUNK'!$A81,'Unos rashoda i izdataka'!J$3:J$501)+SUMIF('Unos rashoda P4'!$T$3:$T$501,'A.3 RASHODI FUNK'!$A81,'Unos rashoda P4'!H$3:H$501)</f>
        <v>0</v>
      </c>
      <c r="F81" s="307">
        <f>SUMIF('Unos rashoda i izdataka'!$R$3:$R$501,'A.3 RASHODI FUNK'!$A81,'Unos rashoda i izdataka'!K$3:K$501)+SUMIF('Unos rashoda P4'!$T$3:$T$501,'A.3 RASHODI FUNK'!$A81,'Unos rashoda P4'!I$3:I$501)</f>
        <v>0</v>
      </c>
      <c r="G81" s="307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1940 SVEUČILIŠTE U ZAGREBU - UČITELJSKI FAKULTET</v>
      </c>
    </row>
    <row r="82" spans="1:8" ht="25.5">
      <c r="A82" s="206">
        <v>107</v>
      </c>
      <c r="B82" s="23" t="s">
        <v>4031</v>
      </c>
      <c r="C82" s="307"/>
      <c r="D82" s="307"/>
      <c r="E82" s="307">
        <f>SUMIF('Unos rashoda i izdataka'!$R$3:$R$501,'A.3 RASHODI FUNK'!$A82,'Unos rashoda i izdataka'!J$3:J$501)+SUMIF('Unos rashoda P4'!$T$3:$T$501,'A.3 RASHODI FUNK'!$A82,'Unos rashoda P4'!H$3:H$501)</f>
        <v>0</v>
      </c>
      <c r="F82" s="307">
        <f>SUMIF('Unos rashoda i izdataka'!$R$3:$R$501,'A.3 RASHODI FUNK'!$A82,'Unos rashoda i izdataka'!K$3:K$501)+SUMIF('Unos rashoda P4'!$T$3:$T$501,'A.3 RASHODI FUNK'!$A82,'Unos rashoda P4'!I$3:I$501)</f>
        <v>0</v>
      </c>
      <c r="G82" s="307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1940 SVEUČILIŠTE U ZAGREBU - UČITELJSKI FAKULTET</v>
      </c>
    </row>
    <row r="83" spans="1:8">
      <c r="A83" s="206">
        <v>108</v>
      </c>
      <c r="B83" s="23" t="s">
        <v>4032</v>
      </c>
      <c r="C83" s="307"/>
      <c r="D83" s="307"/>
      <c r="E83" s="307">
        <f>SUMIF('Unos rashoda i izdataka'!$R$3:$R$501,'A.3 RASHODI FUNK'!$A83,'Unos rashoda i izdataka'!J$3:J$501)+SUMIF('Unos rashoda P4'!$T$3:$T$501,'A.3 RASHODI FUNK'!$A83,'Unos rashoda P4'!H$3:H$501)</f>
        <v>0</v>
      </c>
      <c r="F83" s="307">
        <f>SUMIF('Unos rashoda i izdataka'!$R$3:$R$501,'A.3 RASHODI FUNK'!$A83,'Unos rashoda i izdataka'!K$3:K$501)+SUMIF('Unos rashoda P4'!$T$3:$T$501,'A.3 RASHODI FUNK'!$A83,'Unos rashoda P4'!I$3:I$501)</f>
        <v>0</v>
      </c>
      <c r="G83" s="307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1940 SVEUČILIŠTE U ZAGREBU - UČITELJSKI FAKULTET</v>
      </c>
    </row>
    <row r="84" spans="1:8" ht="25.5">
      <c r="A84" s="206">
        <v>109</v>
      </c>
      <c r="B84" s="23" t="s">
        <v>4033</v>
      </c>
      <c r="C84" s="307"/>
      <c r="D84" s="307"/>
      <c r="E84" s="307">
        <f>SUMIF('Unos rashoda i izdataka'!$R$3:$R$501,'A.3 RASHODI FUNK'!$A84,'Unos rashoda i izdataka'!J$3:J$501)+SUMIF('Unos rashoda P4'!$T$3:$T$501,'A.3 RASHODI FUNK'!$A84,'Unos rashoda P4'!H$3:H$501)</f>
        <v>0</v>
      </c>
      <c r="F84" s="307">
        <f>SUMIF('Unos rashoda i izdataka'!$R$3:$R$501,'A.3 RASHODI FUNK'!$A84,'Unos rashoda i izdataka'!K$3:K$501)+SUMIF('Unos rashoda P4'!$T$3:$T$501,'A.3 RASHODI FUNK'!$A84,'Unos rashoda P4'!I$3:I$501)</f>
        <v>0</v>
      </c>
      <c r="G84" s="307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1940 SVEUČILIŠTE U ZAGREBU - UČITELJSKI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65" t="s">
        <v>3883</v>
      </c>
      <c r="B2" s="365"/>
      <c r="C2" s="365"/>
      <c r="D2" s="365"/>
      <c r="E2" s="365"/>
      <c r="F2" s="365"/>
      <c r="G2" s="365"/>
      <c r="H2" s="365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65" t="s">
        <v>3909</v>
      </c>
      <c r="B4" s="365"/>
      <c r="C4" s="365"/>
      <c r="D4" s="365"/>
      <c r="E4" s="365"/>
      <c r="F4" s="365"/>
      <c r="G4" s="365"/>
      <c r="H4" s="365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65" t="s">
        <v>4809</v>
      </c>
      <c r="B6" s="365"/>
      <c r="C6" s="365"/>
      <c r="D6" s="365"/>
      <c r="E6" s="365"/>
      <c r="F6" s="365"/>
      <c r="G6" s="365"/>
      <c r="H6" s="365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66" t="s">
        <v>4778</v>
      </c>
      <c r="B8" s="367"/>
      <c r="C8" s="368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9">
        <v>1</v>
      </c>
      <c r="B9" s="370"/>
      <c r="C9" s="371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2">
        <f t="shared" ref="D10:E10" si="0">SUM(D11:D14)</f>
        <v>0</v>
      </c>
      <c r="E10" s="302">
        <f t="shared" si="0"/>
        <v>0</v>
      </c>
      <c r="F10" s="302">
        <f>SUM(F11:F14)</f>
        <v>4766965</v>
      </c>
      <c r="G10" s="302">
        <f t="shared" ref="G10:H10" si="1">SUM(G11:G14)</f>
        <v>4230360</v>
      </c>
      <c r="H10" s="302">
        <f t="shared" si="1"/>
        <v>788461</v>
      </c>
      <c r="I10" s="286" t="str">
        <f>'OPĆI DIO'!$C$1</f>
        <v>1940 SVEUČILIŠTE U ZAGREBU - UČITELJSKI FAKULTET</v>
      </c>
    </row>
    <row r="11" spans="1:10">
      <c r="A11" s="235"/>
      <c r="B11" s="236">
        <v>81</v>
      </c>
      <c r="C11" s="236" t="s">
        <v>3903</v>
      </c>
      <c r="D11" s="300"/>
      <c r="E11" s="300"/>
      <c r="F11" s="299">
        <f>SUMIF('Unos prihoda i primitaka'!$L$3:$L$501,$B11,'Unos prihoda i primitaka'!G$3:G$501)</f>
        <v>0</v>
      </c>
      <c r="G11" s="299">
        <f>SUMIF('Unos prihoda i primitaka'!$L$3:$L$501,$B11,'Unos prihoda i primitaka'!H$3:H$501)</f>
        <v>0</v>
      </c>
      <c r="H11" s="299">
        <f>SUMIF('Unos prihoda i primitaka'!$L$3:$L$501,$B11,'Unos prihoda i primitaka'!I$3:I$501)</f>
        <v>0</v>
      </c>
      <c r="I11" s="286" t="str">
        <f>'OPĆI DIO'!$C$1</f>
        <v>1940 SVEUČILIŠTE U ZAGREBU - UČITELJSKI FAKULTET</v>
      </c>
    </row>
    <row r="12" spans="1:10">
      <c r="A12" s="235"/>
      <c r="B12" s="236">
        <v>82</v>
      </c>
      <c r="C12" s="236" t="s">
        <v>3904</v>
      </c>
      <c r="D12" s="300"/>
      <c r="E12" s="300"/>
      <c r="F12" s="299">
        <f>SUMIF('Unos prihoda i primitaka'!$L$3:$L$501,$B12,'Unos prihoda i primitaka'!G$3:G$501)</f>
        <v>0</v>
      </c>
      <c r="G12" s="299">
        <f>SUMIF('Unos prihoda i primitaka'!$L$3:$L$501,$B12,'Unos prihoda i primitaka'!H$3:H$501)</f>
        <v>0</v>
      </c>
      <c r="H12" s="299">
        <f>SUMIF('Unos prihoda i primitaka'!$L$3:$L$501,$B12,'Unos prihoda i primitaka'!I$3:I$501)</f>
        <v>0</v>
      </c>
      <c r="I12" s="286" t="str">
        <f>'OPĆI DIO'!$C$1</f>
        <v>1940 SVEUČILIŠTE U ZAGREBU - UČITELJSKI FAKULTET</v>
      </c>
    </row>
    <row r="13" spans="1:10">
      <c r="A13" s="235"/>
      <c r="B13" s="236">
        <v>83</v>
      </c>
      <c r="C13" s="236" t="s">
        <v>3905</v>
      </c>
      <c r="D13" s="300"/>
      <c r="E13" s="300"/>
      <c r="F13" s="299">
        <f>SUMIF('Unos prihoda i primitaka'!$L$3:$L$501,$B13,'Unos prihoda i primitaka'!G$3:G$501)</f>
        <v>0</v>
      </c>
      <c r="G13" s="299">
        <f>SUMIF('Unos prihoda i primitaka'!$L$3:$L$501,$B13,'Unos prihoda i primitaka'!H$3:H$501)</f>
        <v>0</v>
      </c>
      <c r="H13" s="299">
        <f>SUMIF('Unos prihoda i primitaka'!$L$3:$L$501,$B13,'Unos prihoda i primitaka'!I$3:I$501)</f>
        <v>0</v>
      </c>
      <c r="I13" s="286" t="str">
        <f>'OPĆI DIO'!$C$1</f>
        <v>1940 SVEUČILIŠTE U ZAGREBU - UČITELJSKI FAKULTET</v>
      </c>
    </row>
    <row r="14" spans="1:10">
      <c r="A14" s="235"/>
      <c r="B14" s="236">
        <v>84</v>
      </c>
      <c r="C14" s="236" t="s">
        <v>3906</v>
      </c>
      <c r="D14" s="300"/>
      <c r="E14" s="300"/>
      <c r="F14" s="299">
        <f>SUMIF('Unos prihoda i primitaka'!$L$3:$L$501,$B14,'Unos prihoda i primitaka'!G$3:G$501)</f>
        <v>4766965</v>
      </c>
      <c r="G14" s="299">
        <f>SUMIF('Unos prihoda i primitaka'!$L$3:$L$501,$B14,'Unos prihoda i primitaka'!H$3:H$501)</f>
        <v>4230360</v>
      </c>
      <c r="H14" s="299">
        <f>SUMIF('Unos prihoda i primitaka'!$L$3:$L$501,$B14,'Unos prihoda i primitaka'!I$3:I$501)</f>
        <v>788461</v>
      </c>
      <c r="I14" s="286" t="str">
        <f>'OPĆI DIO'!$C$1</f>
        <v>1940 SVEUČILIŠTE U ZAGREBU - UČITELJSKI FAKULTET</v>
      </c>
    </row>
    <row r="15" spans="1:10" s="286" customFormat="1">
      <c r="A15" s="237">
        <v>5</v>
      </c>
      <c r="B15" s="237"/>
      <c r="C15" s="238" t="s">
        <v>4811</v>
      </c>
      <c r="D15" s="302">
        <f t="shared" ref="D15:E15" si="2">SUM(D16:D19)</f>
        <v>0</v>
      </c>
      <c r="E15" s="302">
        <f t="shared" si="2"/>
        <v>0</v>
      </c>
      <c r="F15" s="302">
        <f>SUM(F16:F19)</f>
        <v>0</v>
      </c>
      <c r="G15" s="302">
        <f t="shared" ref="G15" si="3">SUM(G16:G19)</f>
        <v>0</v>
      </c>
      <c r="H15" s="302">
        <f t="shared" ref="H15" si="4">SUM(H16:H19)</f>
        <v>0</v>
      </c>
      <c r="I15" s="286" t="str">
        <f>'OPĆI DIO'!$C$1</f>
        <v>1940 SVEUČILIŠTE U ZAGREBU - UČITELJSKI FAKULTET</v>
      </c>
    </row>
    <row r="16" spans="1:10">
      <c r="A16" s="236"/>
      <c r="B16" s="236">
        <v>51</v>
      </c>
      <c r="C16" s="239" t="s">
        <v>253</v>
      </c>
      <c r="D16" s="300"/>
      <c r="E16" s="300"/>
      <c r="F16" s="301">
        <f>SUMIF('Unos rashoda i izdataka'!$P$3:$P$501,$B16,'Unos rashoda i izdataka'!J$3:J$501)+SUMIF('Unos rashoda P4'!$S$3:$S$501,$B16,'Unos rashoda P4'!H$3:H$501)</f>
        <v>0</v>
      </c>
      <c r="G16" s="301">
        <f>SUMIF('Unos rashoda i izdataka'!$P$3:$P$501,$B16,'Unos rashoda i izdataka'!K$3:K$501)+SUMIF('Unos rashoda P4'!$S$3:$S$501,$B16,'Unos rashoda P4'!I$3:I$501)</f>
        <v>0</v>
      </c>
      <c r="H16" s="301">
        <f>SUMIF('Unos rashoda i izdataka'!$P$3:$P$501,$B16,'Unos rashoda i izdataka'!L$3:L$501)+SUMIF('Unos rashoda P4'!$S$3:$S$501,$B16,'Unos rashoda P4'!J$3:J$501)</f>
        <v>0</v>
      </c>
      <c r="I16" s="286" t="str">
        <f>'OPĆI DIO'!$C$1</f>
        <v>1940 SVEUČILIŠTE U ZAGREBU - UČITELJSKI FAKULTET</v>
      </c>
    </row>
    <row r="17" spans="1:9" ht="25.5">
      <c r="A17" s="236"/>
      <c r="B17" s="236">
        <v>54</v>
      </c>
      <c r="C17" s="239" t="s">
        <v>254</v>
      </c>
      <c r="D17" s="300"/>
      <c r="E17" s="300"/>
      <c r="F17" s="301">
        <f>SUMIF('Unos rashoda i izdataka'!$P$3:$P$501,$B17,'Unos rashoda i izdataka'!J$3:J$501)+SUMIF('Unos rashoda P4'!$S$3:$S$501,$B17,'Unos rashoda P4'!H$3:H$501)</f>
        <v>0</v>
      </c>
      <c r="G17" s="301">
        <f>SUMIF('Unos rashoda i izdataka'!$P$3:$P$501,$B17,'Unos rashoda i izdataka'!K$3:K$501)+SUMIF('Unos rashoda P4'!$S$3:$S$501,$B17,'Unos rashoda P4'!I$3:I$501)</f>
        <v>0</v>
      </c>
      <c r="H17" s="301">
        <f>SUMIF('Unos rashoda i izdataka'!$P$3:$P$501,$B17,'Unos rashoda i izdataka'!L$3:L$501)+SUMIF('Unos rashoda P4'!$S$3:$S$501,$B17,'Unos rashoda P4'!J$3:J$501)</f>
        <v>0</v>
      </c>
      <c r="I17" s="286" t="str">
        <f>'OPĆI DIO'!$C$1</f>
        <v>1940 SVEUČILIŠTE U ZAGREBU - UČITELJSKI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Petar Hanžić</cp:lastModifiedBy>
  <cp:lastPrinted>2023-09-26T12:58:05Z</cp:lastPrinted>
  <dcterms:created xsi:type="dcterms:W3CDTF">2018-09-10T07:36:17Z</dcterms:created>
  <dcterms:modified xsi:type="dcterms:W3CDTF">2025-05-14T08:27:38Z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