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ost 1\Desktop\web dokumenti\poslovanje\Financijski planovi\"/>
    </mc:Choice>
  </mc:AlternateContent>
  <xr:revisionPtr revIDLastSave="0" documentId="8_{F8162072-0441-42E4-A52E-131564EAE049}" xr6:coauthVersionLast="47" xr6:coauthVersionMax="4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-120" yWindow="-120" windowWidth="29040" windowHeight="1572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primitaka'!$A$2:$J$13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H10" i="25" s="1"/>
  <c r="AG11" i="25"/>
  <c r="AG12" i="25"/>
  <c r="AH12" i="25" s="1"/>
  <c r="AG13" i="25"/>
  <c r="AG14" i="25"/>
  <c r="AH14" i="25" s="1"/>
  <c r="AG15" i="25"/>
  <c r="AG16" i="25"/>
  <c r="AG17" i="25"/>
  <c r="AH17" i="25" s="1"/>
  <c r="AG18" i="25"/>
  <c r="AH18" i="25" s="1"/>
  <c r="AG19" i="25"/>
  <c r="AG20" i="25"/>
  <c r="AH20" i="25" s="1"/>
  <c r="AG21" i="25"/>
  <c r="AG22" i="25"/>
  <c r="AH22" i="25" s="1"/>
  <c r="AG23" i="25"/>
  <c r="AG24" i="25"/>
  <c r="AH24" i="25" s="1"/>
  <c r="AG25" i="25"/>
  <c r="AG26" i="25"/>
  <c r="AH26" i="25" s="1"/>
  <c r="AG27" i="25"/>
  <c r="AG28" i="25"/>
  <c r="AG29" i="25"/>
  <c r="AG30" i="25"/>
  <c r="AG31" i="25"/>
  <c r="AG32" i="25"/>
  <c r="AH32" i="25" s="1"/>
  <c r="AG33" i="25"/>
  <c r="AG34" i="25"/>
  <c r="AH34" i="25" s="1"/>
  <c r="AG35" i="25"/>
  <c r="AG36" i="25"/>
  <c r="AH36" i="25" s="1"/>
  <c r="AG37" i="25"/>
  <c r="AG38" i="25"/>
  <c r="AH38" i="25" s="1"/>
  <c r="AG39" i="25"/>
  <c r="AG40" i="25"/>
  <c r="AG41" i="25"/>
  <c r="AG42" i="25"/>
  <c r="AH42" i="25" s="1"/>
  <c r="AG43" i="25"/>
  <c r="AG44" i="25"/>
  <c r="AH44" i="25" s="1"/>
  <c r="AG45" i="25"/>
  <c r="AG46" i="25"/>
  <c r="AH46" i="25" s="1"/>
  <c r="AG47" i="25"/>
  <c r="AG48" i="25"/>
  <c r="AH48" i="25" s="1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H58" i="25" s="1"/>
  <c r="AG59" i="25"/>
  <c r="AG60" i="25"/>
  <c r="AH60" i="25" s="1"/>
  <c r="AG61" i="25"/>
  <c r="AG62" i="25"/>
  <c r="AH62" i="25" s="1"/>
  <c r="AG63" i="25"/>
  <c r="AG64" i="25"/>
  <c r="AG65" i="25"/>
  <c r="AG66" i="25"/>
  <c r="AH66" i="25" s="1"/>
  <c r="AG67" i="25"/>
  <c r="AG68" i="25"/>
  <c r="AH68" i="25" s="1"/>
  <c r="AG69" i="25"/>
  <c r="AG70" i="25"/>
  <c r="AH70" i="25" s="1"/>
  <c r="AG71" i="25"/>
  <c r="AG72" i="25"/>
  <c r="AH72" i="25" s="1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H82" i="25" s="1"/>
  <c r="AG83" i="25"/>
  <c r="AG84" i="25"/>
  <c r="AH84" i="25" s="1"/>
  <c r="AG85" i="25"/>
  <c r="AG86" i="25"/>
  <c r="AH86" i="25" s="1"/>
  <c r="AG87" i="25"/>
  <c r="AG88" i="25"/>
  <c r="AG89" i="25"/>
  <c r="AG90" i="25"/>
  <c r="AH90" i="25" s="1"/>
  <c r="AG91" i="25"/>
  <c r="AG92" i="25"/>
  <c r="AH92" i="25" s="1"/>
  <c r="AG93" i="25"/>
  <c r="AG94" i="25"/>
  <c r="AH94" i="25" s="1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H106" i="25" s="1"/>
  <c r="AG107" i="25"/>
  <c r="AG108" i="25"/>
  <c r="AH108" i="25" s="1"/>
  <c r="AG109" i="25"/>
  <c r="AG110" i="25"/>
  <c r="AH110" i="25" s="1"/>
  <c r="AG111" i="25"/>
  <c r="AG112" i="25"/>
  <c r="AG113" i="25"/>
  <c r="AG114" i="25"/>
  <c r="AH114" i="25" s="1"/>
  <c r="AG115" i="25"/>
  <c r="AG116" i="25"/>
  <c r="AH116" i="25" s="1"/>
  <c r="AG117" i="25"/>
  <c r="AG118" i="25"/>
  <c r="AH118" i="25" s="1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H130" i="25" s="1"/>
  <c r="AG131" i="25"/>
  <c r="AG132" i="25"/>
  <c r="AH132" i="25" s="1"/>
  <c r="AG133" i="25"/>
  <c r="AG134" i="25"/>
  <c r="AH134" i="25" s="1"/>
  <c r="AG135" i="25"/>
  <c r="AG136" i="25"/>
  <c r="AG137" i="25"/>
  <c r="AG138" i="25"/>
  <c r="AH138" i="25" s="1"/>
  <c r="AG139" i="25"/>
  <c r="AG140" i="25"/>
  <c r="AH140" i="25" s="1"/>
  <c r="AG141" i="25"/>
  <c r="AG142" i="25"/>
  <c r="AH142" i="25" s="1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H154" i="25" s="1"/>
  <c r="AG155" i="25"/>
  <c r="AG156" i="25"/>
  <c r="AH156" i="25" s="1"/>
  <c r="AG157" i="25"/>
  <c r="AG158" i="25"/>
  <c r="AH158" i="25" s="1"/>
  <c r="AG159" i="25"/>
  <c r="AG160" i="25"/>
  <c r="AG161" i="25"/>
  <c r="AG162" i="25"/>
  <c r="AH162" i="25" s="1"/>
  <c r="AG163" i="25"/>
  <c r="AG164" i="25"/>
  <c r="AH164" i="25" s="1"/>
  <c r="AG165" i="25"/>
  <c r="AG166" i="25"/>
  <c r="AH166" i="25" s="1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H178" i="25" s="1"/>
  <c r="AG179" i="25"/>
  <c r="AG180" i="25"/>
  <c r="AH180" i="25" s="1"/>
  <c r="AG181" i="25"/>
  <c r="AG182" i="25"/>
  <c r="AH182" i="25" s="1"/>
  <c r="AG183" i="25"/>
  <c r="AG184" i="25"/>
  <c r="AG185" i="25"/>
  <c r="AG186" i="25"/>
  <c r="AH186" i="25" s="1"/>
  <c r="AG187" i="25"/>
  <c r="AG188" i="25"/>
  <c r="AH188" i="25" s="1"/>
  <c r="AG189" i="25"/>
  <c r="AG190" i="25"/>
  <c r="AH190" i="25" s="1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H202" i="25" s="1"/>
  <c r="AG203" i="25"/>
  <c r="AG204" i="25"/>
  <c r="AH204" i="25" s="1"/>
  <c r="AG205" i="25"/>
  <c r="AG206" i="25"/>
  <c r="AH206" i="25" s="1"/>
  <c r="AG207" i="25"/>
  <c r="AG208" i="25"/>
  <c r="AG209" i="25"/>
  <c r="AG210" i="25"/>
  <c r="AH210" i="25" s="1"/>
  <c r="AG211" i="25"/>
  <c r="AG212" i="25"/>
  <c r="AH212" i="25" s="1"/>
  <c r="AG213" i="25"/>
  <c r="AG214" i="25"/>
  <c r="AH214" i="25" s="1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H226" i="25" s="1"/>
  <c r="AG227" i="25"/>
  <c r="AG228" i="25"/>
  <c r="AH228" i="25" s="1"/>
  <c r="AG229" i="25"/>
  <c r="AG230" i="25"/>
  <c r="AH230" i="25" s="1"/>
  <c r="AG231" i="25"/>
  <c r="AG232" i="25"/>
  <c r="AG233" i="25"/>
  <c r="AG234" i="25"/>
  <c r="AH234" i="25" s="1"/>
  <c r="AG235" i="25"/>
  <c r="AG236" i="25"/>
  <c r="AH236" i="25" s="1"/>
  <c r="AG237" i="25"/>
  <c r="AG238" i="25"/>
  <c r="AH238" i="25" s="1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H250" i="25" s="1"/>
  <c r="AG251" i="25"/>
  <c r="AG252" i="25"/>
  <c r="AH252" i="25" s="1"/>
  <c r="AG253" i="25"/>
  <c r="AG254" i="25"/>
  <c r="AH254" i="25" s="1"/>
  <c r="AG255" i="25"/>
  <c r="AG256" i="25"/>
  <c r="AG257" i="25"/>
  <c r="AG258" i="25"/>
  <c r="AH258" i="25" s="1"/>
  <c r="AG259" i="25"/>
  <c r="AG260" i="25"/>
  <c r="AH260" i="25" s="1"/>
  <c r="AG261" i="25"/>
  <c r="AG262" i="25"/>
  <c r="AH262" i="25" s="1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H274" i="25" s="1"/>
  <c r="AG275" i="25"/>
  <c r="AG276" i="25"/>
  <c r="AH276" i="25" s="1"/>
  <c r="AG277" i="25"/>
  <c r="AG278" i="25"/>
  <c r="AH278" i="25" s="1"/>
  <c r="AG279" i="25"/>
  <c r="AG280" i="25"/>
  <c r="AG281" i="25"/>
  <c r="AG282" i="25"/>
  <c r="AH282" i="25" s="1"/>
  <c r="AG283" i="25"/>
  <c r="AG284" i="25"/>
  <c r="AH284" i="25" s="1"/>
  <c r="AG285" i="25"/>
  <c r="AG286" i="25"/>
  <c r="AH286" i="25" s="1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H298" i="25" s="1"/>
  <c r="AG299" i="25"/>
  <c r="AG300" i="25"/>
  <c r="AH300" i="25" s="1"/>
  <c r="AG301" i="25"/>
  <c r="AG302" i="25"/>
  <c r="AH302" i="25" s="1"/>
  <c r="AG303" i="25"/>
  <c r="AG304" i="25"/>
  <c r="AG305" i="25"/>
  <c r="AG306" i="25"/>
  <c r="AH306" i="25" s="1"/>
  <c r="AG307" i="25"/>
  <c r="AG308" i="25"/>
  <c r="AH308" i="25" s="1"/>
  <c r="AG309" i="25"/>
  <c r="AG310" i="25"/>
  <c r="AH310" i="25" s="1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H322" i="25" s="1"/>
  <c r="AG323" i="25"/>
  <c r="AG324" i="25"/>
  <c r="AH324" i="25" s="1"/>
  <c r="AG325" i="25"/>
  <c r="AG326" i="25"/>
  <c r="AH326" i="25" s="1"/>
  <c r="AG327" i="25"/>
  <c r="AG328" i="25"/>
  <c r="AG329" i="25"/>
  <c r="AG330" i="25"/>
  <c r="AH330" i="25" s="1"/>
  <c r="AG331" i="25"/>
  <c r="AG332" i="25"/>
  <c r="AH332" i="25" s="1"/>
  <c r="AG333" i="25"/>
  <c r="AG334" i="25"/>
  <c r="AH334" i="25" s="1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H346" i="25" s="1"/>
  <c r="AG347" i="25"/>
  <c r="AG348" i="25"/>
  <c r="AH348" i="25" s="1"/>
  <c r="AG349" i="25"/>
  <c r="AG350" i="25"/>
  <c r="AH350" i="25" s="1"/>
  <c r="AG351" i="25"/>
  <c r="AG352" i="25"/>
  <c r="AG353" i="25"/>
  <c r="AG354" i="25"/>
  <c r="AH354" i="25" s="1"/>
  <c r="AG355" i="25"/>
  <c r="AG356" i="25"/>
  <c r="AH356" i="25" s="1"/>
  <c r="AG357" i="25"/>
  <c r="AG358" i="25"/>
  <c r="AH358" i="25" s="1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H370" i="25" s="1"/>
  <c r="AG371" i="25"/>
  <c r="AG372" i="25"/>
  <c r="AH372" i="25" s="1"/>
  <c r="AG373" i="25"/>
  <c r="AG374" i="25"/>
  <c r="AH374" i="25" s="1"/>
  <c r="AG375" i="25"/>
  <c r="AG376" i="25"/>
  <c r="AG377" i="25"/>
  <c r="AG378" i="25"/>
  <c r="AH378" i="25" s="1"/>
  <c r="AG379" i="25"/>
  <c r="AG380" i="25"/>
  <c r="AH380" i="25" s="1"/>
  <c r="AG381" i="25"/>
  <c r="AG382" i="25"/>
  <c r="AH382" i="25" s="1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H394" i="25" s="1"/>
  <c r="AG395" i="25"/>
  <c r="AG396" i="25"/>
  <c r="AH396" i="25" s="1"/>
  <c r="AG397" i="25"/>
  <c r="AG398" i="25"/>
  <c r="AH398" i="25" s="1"/>
  <c r="AG399" i="25"/>
  <c r="AG400" i="25"/>
  <c r="AG401" i="25"/>
  <c r="AG402" i="25"/>
  <c r="AH402" i="25" s="1"/>
  <c r="AG403" i="25"/>
  <c r="AG404" i="25"/>
  <c r="AH404" i="25" s="1"/>
  <c r="AG405" i="25"/>
  <c r="AG406" i="25"/>
  <c r="AH406" i="25" s="1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H418" i="25" s="1"/>
  <c r="AG419" i="25"/>
  <c r="AG420" i="25"/>
  <c r="AH420" i="25" s="1"/>
  <c r="AG421" i="25"/>
  <c r="AG422" i="25"/>
  <c r="AH422" i="25" s="1"/>
  <c r="AG423" i="25"/>
  <c r="AG424" i="25"/>
  <c r="AG425" i="25"/>
  <c r="AG426" i="25"/>
  <c r="AH426" i="25" s="1"/>
  <c r="AG427" i="25"/>
  <c r="AG428" i="25"/>
  <c r="AH428" i="25" s="1"/>
  <c r="AG429" i="25"/>
  <c r="AG430" i="25"/>
  <c r="AH430" i="25" s="1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H442" i="25" s="1"/>
  <c r="AG443" i="25"/>
  <c r="AG444" i="25"/>
  <c r="AH444" i="25" s="1"/>
  <c r="AG445" i="25"/>
  <c r="AG446" i="25"/>
  <c r="AH446" i="25" s="1"/>
  <c r="AG447" i="25"/>
  <c r="AG448" i="25"/>
  <c r="AG449" i="25"/>
  <c r="AG450" i="25"/>
  <c r="AH450" i="25" s="1"/>
  <c r="AG451" i="25"/>
  <c r="AG452" i="25"/>
  <c r="AH452" i="25" s="1"/>
  <c r="AG453" i="25"/>
  <c r="AG454" i="25"/>
  <c r="AH454" i="25" s="1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H466" i="25" s="1"/>
  <c r="AG467" i="25"/>
  <c r="AG468" i="25"/>
  <c r="AH468" i="25" s="1"/>
  <c r="AG469" i="25"/>
  <c r="AG470" i="25"/>
  <c r="AH470" i="25" s="1"/>
  <c r="AG471" i="25"/>
  <c r="AG472" i="25"/>
  <c r="AG473" i="25"/>
  <c r="AG474" i="25"/>
  <c r="AH474" i="25" s="1"/>
  <c r="AG475" i="25"/>
  <c r="AG476" i="25"/>
  <c r="AH476" i="25" s="1"/>
  <c r="AG477" i="25"/>
  <c r="AG478" i="25"/>
  <c r="AH478" i="25" s="1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H490" i="25" s="1"/>
  <c r="AG491" i="25"/>
  <c r="AG492" i="25"/>
  <c r="AH492" i="25" s="1"/>
  <c r="AG493" i="25"/>
  <c r="AG494" i="25"/>
  <c r="AH494" i="25" s="1"/>
  <c r="AG495" i="25"/>
  <c r="AG496" i="25"/>
  <c r="AG497" i="25"/>
  <c r="AG498" i="25"/>
  <c r="AH498" i="25" s="1"/>
  <c r="AG499" i="25"/>
  <c r="AG500" i="25"/>
  <c r="AH500" i="25" s="1"/>
  <c r="AG501" i="25"/>
  <c r="AG502" i="25"/>
  <c r="AH502" i="25" s="1"/>
  <c r="AG503" i="25"/>
  <c r="AG504" i="25"/>
  <c r="AH504" i="25" s="1"/>
  <c r="AG505" i="25"/>
  <c r="AG506" i="25"/>
  <c r="AH506" i="25" s="1"/>
  <c r="AG507" i="25"/>
  <c r="AG508" i="25"/>
  <c r="AH508" i="25" s="1"/>
  <c r="AG509" i="25"/>
  <c r="AG510" i="25"/>
  <c r="AH510" i="25" s="1"/>
  <c r="AG511" i="25"/>
  <c r="AG512" i="25"/>
  <c r="AH512" i="25" s="1"/>
  <c r="AG513" i="25"/>
  <c r="AG514" i="25"/>
  <c r="AH514" i="25" s="1"/>
  <c r="AG515" i="25"/>
  <c r="AG516" i="25"/>
  <c r="AH516" i="25" s="1"/>
  <c r="AG517" i="25"/>
  <c r="AG518" i="25"/>
  <c r="AH518" i="25" s="1"/>
  <c r="AG519" i="25"/>
  <c r="AG520" i="25"/>
  <c r="AH520" i="25" s="1"/>
  <c r="AG521" i="25"/>
  <c r="AG522" i="25"/>
  <c r="AH522" i="25" s="1"/>
  <c r="AG523" i="25"/>
  <c r="AG524" i="25"/>
  <c r="AH524" i="25" s="1"/>
  <c r="AG525" i="25"/>
  <c r="AG526" i="25"/>
  <c r="AH526" i="25" s="1"/>
  <c r="AG527" i="25"/>
  <c r="AG528" i="25"/>
  <c r="AG529" i="25"/>
  <c r="AG530" i="25"/>
  <c r="AH530" i="25" s="1"/>
  <c r="AG531" i="25"/>
  <c r="AG532" i="25"/>
  <c r="AG533" i="25"/>
  <c r="AG534" i="25"/>
  <c r="AH534" i="25" s="1"/>
  <c r="AG535" i="25"/>
  <c r="AG536" i="25"/>
  <c r="AH536" i="25" s="1"/>
  <c r="AG537" i="25"/>
  <c r="AG538" i="25"/>
  <c r="AH538" i="25" s="1"/>
  <c r="AG539" i="25"/>
  <c r="AG540" i="25"/>
  <c r="AH540" i="25" s="1"/>
  <c r="AG541" i="25"/>
  <c r="AG542" i="25"/>
  <c r="AH542" i="25" s="1"/>
  <c r="AG543" i="25"/>
  <c r="AG544" i="25"/>
  <c r="AG545" i="25"/>
  <c r="AG546" i="25"/>
  <c r="AH546" i="25" s="1"/>
  <c r="AG547" i="25"/>
  <c r="AG548" i="25"/>
  <c r="AH548" i="25" s="1"/>
  <c r="AG549" i="25"/>
  <c r="AG550" i="25"/>
  <c r="AH550" i="25" s="1"/>
  <c r="AG551" i="25"/>
  <c r="AG552" i="25"/>
  <c r="AG553" i="25"/>
  <c r="AG554" i="25"/>
  <c r="AH554" i="25" s="1"/>
  <c r="AG555" i="25"/>
  <c r="AG556" i="25"/>
  <c r="AG557" i="25"/>
  <c r="AG558" i="25"/>
  <c r="AH558" i="25" s="1"/>
  <c r="AG559" i="25"/>
  <c r="AG560" i="25"/>
  <c r="AH560" i="25" s="1"/>
  <c r="AG561" i="25"/>
  <c r="AG562" i="25"/>
  <c r="AH562" i="25" s="1"/>
  <c r="AG563" i="25"/>
  <c r="AG564" i="25"/>
  <c r="AG565" i="25"/>
  <c r="AG566" i="25"/>
  <c r="AH566" i="25" s="1"/>
  <c r="AG567" i="25"/>
  <c r="AG568" i="25"/>
  <c r="AG569" i="25"/>
  <c r="AG570" i="25"/>
  <c r="AH570" i="25" s="1"/>
  <c r="AG571" i="25"/>
  <c r="AG572" i="25"/>
  <c r="AH572" i="25" s="1"/>
  <c r="AG573" i="25"/>
  <c r="AG574" i="25"/>
  <c r="AH574" i="25" s="1"/>
  <c r="AG575" i="25"/>
  <c r="AG576" i="25"/>
  <c r="AG577" i="25"/>
  <c r="AG578" i="25"/>
  <c r="AH578" i="25" s="1"/>
  <c r="AG579" i="25"/>
  <c r="AG580" i="25"/>
  <c r="AH580" i="25" s="1"/>
  <c r="AG581" i="25"/>
  <c r="AG582" i="25"/>
  <c r="AH582" i="25" s="1"/>
  <c r="AG583" i="25"/>
  <c r="AG584" i="25"/>
  <c r="AH584" i="25" s="1"/>
  <c r="AG585" i="25"/>
  <c r="AG586" i="25"/>
  <c r="AH586" i="25" s="1"/>
  <c r="AG587" i="25"/>
  <c r="AG588" i="25"/>
  <c r="AG589" i="25"/>
  <c r="AG590" i="25"/>
  <c r="AH590" i="25" s="1"/>
  <c r="AG591" i="25"/>
  <c r="AG592" i="25"/>
  <c r="AG593" i="25"/>
  <c r="AG594" i="25"/>
  <c r="AH594" i="25" s="1"/>
  <c r="AG595" i="25"/>
  <c r="AG596" i="25"/>
  <c r="AH596" i="25" s="1"/>
  <c r="AG597" i="25"/>
  <c r="AG598" i="25"/>
  <c r="AH598" i="25" s="1"/>
  <c r="AG599" i="25"/>
  <c r="AG600" i="25"/>
  <c r="AG601" i="25"/>
  <c r="AG602" i="25"/>
  <c r="AH602" i="25" s="1"/>
  <c r="AG603" i="25"/>
  <c r="AG604" i="25"/>
  <c r="AG605" i="25"/>
  <c r="AG606" i="25"/>
  <c r="AH606" i="25" s="1"/>
  <c r="AG607" i="25"/>
  <c r="AG608" i="25"/>
  <c r="AH608" i="25" s="1"/>
  <c r="AG609" i="25"/>
  <c r="AG610" i="25"/>
  <c r="AG611" i="25"/>
  <c r="AG612" i="25"/>
  <c r="AG613" i="25"/>
  <c r="AG614" i="25"/>
  <c r="AH614" i="25" s="1"/>
  <c r="AG615" i="25"/>
  <c r="AG616" i="25"/>
  <c r="AH616" i="25" s="1"/>
  <c r="AG617" i="25"/>
  <c r="AG618" i="25"/>
  <c r="AH618" i="25" s="1"/>
  <c r="AG619" i="25"/>
  <c r="AG620" i="25"/>
  <c r="AG621" i="25"/>
  <c r="AG622" i="25"/>
  <c r="AH622" i="25" s="1"/>
  <c r="AG623" i="25"/>
  <c r="AG624" i="25"/>
  <c r="AG625" i="25"/>
  <c r="AG626" i="25"/>
  <c r="AH626" i="25" s="1"/>
  <c r="AG627" i="25"/>
  <c r="AG628" i="25"/>
  <c r="AG629" i="25"/>
  <c r="AG630" i="25"/>
  <c r="AH630" i="25" s="1"/>
  <c r="AG631" i="25"/>
  <c r="AG632" i="25"/>
  <c r="AH632" i="25" s="1"/>
  <c r="AG633" i="25"/>
  <c r="AG634" i="25"/>
  <c r="AH634" i="25" s="1"/>
  <c r="AG635" i="25"/>
  <c r="AG636" i="25"/>
  <c r="AH636" i="25" s="1"/>
  <c r="AG637" i="25"/>
  <c r="AG638" i="25"/>
  <c r="AH638" i="25" s="1"/>
  <c r="AG639" i="25"/>
  <c r="AG640" i="25"/>
  <c r="AG641" i="25"/>
  <c r="AG642" i="25"/>
  <c r="AH642" i="25" s="1"/>
  <c r="AG643" i="25"/>
  <c r="AG644" i="25"/>
  <c r="AH644" i="25" s="1"/>
  <c r="AG645" i="25"/>
  <c r="AG646" i="25"/>
  <c r="AH646" i="25" s="1"/>
  <c r="AG647" i="25"/>
  <c r="AG648" i="25"/>
  <c r="AG649" i="25"/>
  <c r="AG650" i="25"/>
  <c r="AH650" i="25" s="1"/>
  <c r="AG651" i="25"/>
  <c r="AG652" i="25"/>
  <c r="AG653" i="25"/>
  <c r="AG654" i="25"/>
  <c r="AH654" i="25" s="1"/>
  <c r="AG655" i="25"/>
  <c r="AG656" i="25"/>
  <c r="AH656" i="25" s="1"/>
  <c r="AG657" i="25"/>
  <c r="AG658" i="25"/>
  <c r="AH658" i="25" s="1"/>
  <c r="AG659" i="25"/>
  <c r="AG660" i="25"/>
  <c r="AG661" i="25"/>
  <c r="AG662" i="25"/>
  <c r="AH662" i="25" s="1"/>
  <c r="AG663" i="25"/>
  <c r="AG664" i="25"/>
  <c r="AG665" i="25"/>
  <c r="AG666" i="25"/>
  <c r="AH666" i="25" s="1"/>
  <c r="AG667" i="25"/>
  <c r="AG668" i="25"/>
  <c r="AH668" i="25" s="1"/>
  <c r="AG669" i="25"/>
  <c r="AG670" i="25"/>
  <c r="AH670" i="25" s="1"/>
  <c r="AG671" i="25"/>
  <c r="AG672" i="25"/>
  <c r="AH672" i="25" s="1"/>
  <c r="AG673" i="25"/>
  <c r="AG674" i="25"/>
  <c r="AH674" i="25" s="1"/>
  <c r="AG675" i="25"/>
  <c r="AG676" i="25"/>
  <c r="AG677" i="25"/>
  <c r="AG678" i="25"/>
  <c r="AH678" i="25" s="1"/>
  <c r="AG679" i="25"/>
  <c r="AG680" i="25"/>
  <c r="AH680" i="25" s="1"/>
  <c r="AG681" i="25"/>
  <c r="AG682" i="25"/>
  <c r="AH682" i="25" s="1"/>
  <c r="AG683" i="25"/>
  <c r="AG684" i="25"/>
  <c r="AG685" i="25"/>
  <c r="AG686" i="25"/>
  <c r="AH686" i="25" s="1"/>
  <c r="AG687" i="25"/>
  <c r="AG688" i="25"/>
  <c r="AG689" i="25"/>
  <c r="AG690" i="25"/>
  <c r="AH690" i="25" s="1"/>
  <c r="AG691" i="25"/>
  <c r="AG692" i="25"/>
  <c r="AH692" i="25" s="1"/>
  <c r="AG693" i="25"/>
  <c r="AG694" i="25"/>
  <c r="AH694" i="25" s="1"/>
  <c r="AG695" i="25"/>
  <c r="AG696" i="25"/>
  <c r="AG697" i="25"/>
  <c r="AG698" i="25"/>
  <c r="AH698" i="25" s="1"/>
  <c r="AG699" i="25"/>
  <c r="AG700" i="25"/>
  <c r="AG701" i="25"/>
  <c r="AG702" i="25"/>
  <c r="AH702" i="25" s="1"/>
  <c r="AG703" i="25"/>
  <c r="AG704" i="25"/>
  <c r="AH704" i="25" s="1"/>
  <c r="AG705" i="25"/>
  <c r="AG706" i="25"/>
  <c r="AH706" i="25" s="1"/>
  <c r="AG707" i="25"/>
  <c r="AG708" i="25"/>
  <c r="AG709" i="25"/>
  <c r="AG710" i="25"/>
  <c r="AH710" i="25" s="1"/>
  <c r="AG711" i="25"/>
  <c r="AG712" i="25"/>
  <c r="AG713" i="25"/>
  <c r="AG714" i="25"/>
  <c r="AH714" i="25" s="1"/>
  <c r="AG715" i="25"/>
  <c r="AG716" i="25"/>
  <c r="AG717" i="25"/>
  <c r="AG718" i="25"/>
  <c r="AG719" i="25"/>
  <c r="AG720" i="25"/>
  <c r="AG721" i="25"/>
  <c r="AG722" i="25"/>
  <c r="AH722" i="25" s="1"/>
  <c r="AG723" i="25"/>
  <c r="AG724" i="25"/>
  <c r="AG725" i="25"/>
  <c r="AG726" i="25"/>
  <c r="AH726" i="25" s="1"/>
  <c r="AG727" i="25"/>
  <c r="AG728" i="25"/>
  <c r="AH728" i="25" s="1"/>
  <c r="AG729" i="25"/>
  <c r="AG730" i="25"/>
  <c r="AH730" i="25" s="1"/>
  <c r="AG731" i="25"/>
  <c r="AG732" i="25"/>
  <c r="AG733" i="25"/>
  <c r="AG734" i="25"/>
  <c r="AH734" i="25" s="1"/>
  <c r="AG735" i="25"/>
  <c r="AG736" i="25"/>
  <c r="AG737" i="25"/>
  <c r="AG738" i="25"/>
  <c r="AH738" i="25" s="1"/>
  <c r="AG739" i="25"/>
  <c r="AG740" i="25"/>
  <c r="AH740" i="25" s="1"/>
  <c r="AG741" i="25"/>
  <c r="AG742" i="25"/>
  <c r="AH742" i="25" s="1"/>
  <c r="AG743" i="25"/>
  <c r="AG744" i="25"/>
  <c r="AG745" i="25"/>
  <c r="AG746" i="25"/>
  <c r="AH746" i="25" s="1"/>
  <c r="AG747" i="25"/>
  <c r="AG748" i="25"/>
  <c r="AG749" i="25"/>
  <c r="AG750" i="25"/>
  <c r="AH750" i="25" s="1"/>
  <c r="AG751" i="25"/>
  <c r="AG752" i="25"/>
  <c r="AH752" i="25" s="1"/>
  <c r="AG753" i="25"/>
  <c r="AG754" i="25"/>
  <c r="AH754" i="25" s="1"/>
  <c r="AG755" i="25"/>
  <c r="AG756" i="25"/>
  <c r="AG757" i="25"/>
  <c r="AG758" i="25"/>
  <c r="AH758" i="25" s="1"/>
  <c r="AG759" i="25"/>
  <c r="AG760" i="25"/>
  <c r="AG761" i="25"/>
  <c r="AG762" i="25"/>
  <c r="AG763" i="25"/>
  <c r="AG764" i="25"/>
  <c r="AH764" i="25" s="1"/>
  <c r="AG765" i="25"/>
  <c r="AG766" i="25"/>
  <c r="AH766" i="25" s="1"/>
  <c r="AG767" i="25"/>
  <c r="AG768" i="25"/>
  <c r="AG769" i="25"/>
  <c r="AG770" i="25"/>
  <c r="AH770" i="25" s="1"/>
  <c r="AG771" i="25"/>
  <c r="AG772" i="25"/>
  <c r="AG773" i="25"/>
  <c r="AG774" i="25"/>
  <c r="AH774" i="25" s="1"/>
  <c r="AG775" i="25"/>
  <c r="AG776" i="25"/>
  <c r="AH776" i="25" s="1"/>
  <c r="AG777" i="25"/>
  <c r="AG778" i="25"/>
  <c r="AH778" i="25" s="1"/>
  <c r="AG779" i="25"/>
  <c r="AG780" i="25"/>
  <c r="AG781" i="25"/>
  <c r="AG782" i="25"/>
  <c r="AH782" i="25" s="1"/>
  <c r="AG783" i="25"/>
  <c r="AG784" i="25"/>
  <c r="AG785" i="25"/>
  <c r="AG786" i="25"/>
  <c r="AH786" i="25" s="1"/>
  <c r="AG787" i="25"/>
  <c r="AG788" i="25"/>
  <c r="AH788" i="25" s="1"/>
  <c r="AG789" i="25"/>
  <c r="AG790" i="25"/>
  <c r="AH790" i="25" s="1"/>
  <c r="AG791" i="25"/>
  <c r="AG792" i="25"/>
  <c r="AG793" i="25"/>
  <c r="AG794" i="25"/>
  <c r="AH794" i="25" s="1"/>
  <c r="AG795" i="25"/>
  <c r="AG796" i="25"/>
  <c r="AG797" i="25"/>
  <c r="AG798" i="25"/>
  <c r="AH798" i="25" s="1"/>
  <c r="AG799" i="25"/>
  <c r="AG800" i="25"/>
  <c r="AG801" i="25"/>
  <c r="AG802" i="25"/>
  <c r="AH802" i="25" s="1"/>
  <c r="AG803" i="25"/>
  <c r="AG804" i="25"/>
  <c r="AG805" i="25"/>
  <c r="AG806" i="25"/>
  <c r="AH806" i="25" s="1"/>
  <c r="AG807" i="25"/>
  <c r="AG808" i="25"/>
  <c r="AG809" i="25"/>
  <c r="AG810" i="25"/>
  <c r="AH810" i="25" s="1"/>
  <c r="AG811" i="25"/>
  <c r="AG812" i="25"/>
  <c r="AH812" i="25" s="1"/>
  <c r="AG813" i="25"/>
  <c r="AG814" i="25"/>
  <c r="AH814" i="25" s="1"/>
  <c r="AG815" i="25"/>
  <c r="AG816" i="25"/>
  <c r="AG817" i="25"/>
  <c r="AG818" i="25"/>
  <c r="AH818" i="25" s="1"/>
  <c r="AG819" i="25"/>
  <c r="AG820" i="25"/>
  <c r="AG821" i="25"/>
  <c r="AG822" i="25"/>
  <c r="AH822" i="25" s="1"/>
  <c r="AG823" i="25"/>
  <c r="AG824" i="25"/>
  <c r="AH824" i="25" s="1"/>
  <c r="AG825" i="25"/>
  <c r="AG826" i="25"/>
  <c r="AH826" i="25" s="1"/>
  <c r="AG827" i="25"/>
  <c r="AG828" i="25"/>
  <c r="AG829" i="25"/>
  <c r="AG830" i="25"/>
  <c r="AH830" i="25" s="1"/>
  <c r="AG831" i="25"/>
  <c r="AG832" i="25"/>
  <c r="AG833" i="25"/>
  <c r="AG834" i="25"/>
  <c r="AG835" i="25"/>
  <c r="AG836" i="25"/>
  <c r="AH836" i="25" s="1"/>
  <c r="AG837" i="25"/>
  <c r="AG838" i="25"/>
  <c r="AH838" i="25" s="1"/>
  <c r="AG839" i="25"/>
  <c r="AG840" i="25"/>
  <c r="AG841" i="25"/>
  <c r="AG842" i="25"/>
  <c r="AH842" i="25" s="1"/>
  <c r="AG843" i="25"/>
  <c r="AG844" i="25"/>
  <c r="AG845" i="25"/>
  <c r="AG846" i="25"/>
  <c r="AH846" i="25" s="1"/>
  <c r="AG847" i="25"/>
  <c r="AG848" i="25"/>
  <c r="AH848" i="25" s="1"/>
  <c r="AG849" i="25"/>
  <c r="AG850" i="25"/>
  <c r="AH850" i="25" s="1"/>
  <c r="AG851" i="25"/>
  <c r="AG852" i="25"/>
  <c r="AG853" i="25"/>
  <c r="AG854" i="25"/>
  <c r="AH854" i="25" s="1"/>
  <c r="AG855" i="25"/>
  <c r="AG856" i="25"/>
  <c r="AG857" i="25"/>
  <c r="AG858" i="25"/>
  <c r="AH858" i="25" s="1"/>
  <c r="AG859" i="25"/>
  <c r="AG860" i="25"/>
  <c r="AH860" i="25" s="1"/>
  <c r="AG861" i="25"/>
  <c r="AG862" i="25"/>
  <c r="AH862" i="25" s="1"/>
  <c r="AG863" i="25"/>
  <c r="AG864" i="25"/>
  <c r="AG865" i="25"/>
  <c r="AG866" i="25"/>
  <c r="AH866" i="25" s="1"/>
  <c r="AG867" i="25"/>
  <c r="AG868" i="25"/>
  <c r="AG869" i="25"/>
  <c r="AG870" i="25"/>
  <c r="AH870" i="25" s="1"/>
  <c r="AG871" i="25"/>
  <c r="AG872" i="25"/>
  <c r="AH872" i="25" s="1"/>
  <c r="AG873" i="25"/>
  <c r="AG874" i="25"/>
  <c r="AH874" i="25" s="1"/>
  <c r="AG875" i="25"/>
  <c r="AG876" i="25"/>
  <c r="AG877" i="25"/>
  <c r="AG878" i="25"/>
  <c r="AH878" i="25" s="1"/>
  <c r="AG879" i="25"/>
  <c r="AG880" i="25"/>
  <c r="AG881" i="25"/>
  <c r="AG882" i="25"/>
  <c r="AH882" i="25" s="1"/>
  <c r="AG883" i="25"/>
  <c r="AG884" i="25"/>
  <c r="AH884" i="25" s="1"/>
  <c r="AG885" i="25"/>
  <c r="AG886" i="25"/>
  <c r="AG887" i="25"/>
  <c r="AG888" i="25"/>
  <c r="AG889" i="25"/>
  <c r="AG890" i="25"/>
  <c r="AH890" i="25" s="1"/>
  <c r="AG891" i="25"/>
  <c r="AG892" i="25"/>
  <c r="AG893" i="25"/>
  <c r="AG894" i="25"/>
  <c r="AH894" i="25" s="1"/>
  <c r="AG895" i="25"/>
  <c r="AG896" i="25"/>
  <c r="AH896" i="25" s="1"/>
  <c r="AG897" i="25"/>
  <c r="AG898" i="25"/>
  <c r="AH898" i="25" s="1"/>
  <c r="AG899" i="25"/>
  <c r="AG900" i="25"/>
  <c r="AG901" i="25"/>
  <c r="AG902" i="25"/>
  <c r="AH902" i="25" s="1"/>
  <c r="AG903" i="25"/>
  <c r="AG904" i="25"/>
  <c r="AG905" i="25"/>
  <c r="AG906" i="25"/>
  <c r="AH906" i="25" s="1"/>
  <c r="AG907" i="25"/>
  <c r="AG908" i="25"/>
  <c r="AH908" i="25" s="1"/>
  <c r="AG909" i="25"/>
  <c r="AG910" i="25"/>
  <c r="AH910" i="25" s="1"/>
  <c r="AG911" i="25"/>
  <c r="AG912" i="25"/>
  <c r="AG913" i="25"/>
  <c r="AG914" i="25"/>
  <c r="AH914" i="25" s="1"/>
  <c r="AG915" i="25"/>
  <c r="AG916" i="25"/>
  <c r="AG917" i="25"/>
  <c r="AG918" i="25"/>
  <c r="AH918" i="25" s="1"/>
  <c r="AG919" i="25"/>
  <c r="AG920" i="25"/>
  <c r="AH920" i="25" s="1"/>
  <c r="AG921" i="25"/>
  <c r="AG922" i="25"/>
  <c r="AH922" i="25" s="1"/>
  <c r="AG923" i="25"/>
  <c r="AG924" i="25"/>
  <c r="AG925" i="25"/>
  <c r="AG926" i="25"/>
  <c r="AH926" i="25" s="1"/>
  <c r="AG927" i="25"/>
  <c r="AG928" i="25"/>
  <c r="AG929" i="25"/>
  <c r="AG930" i="25"/>
  <c r="AH930" i="25" s="1"/>
  <c r="AG931" i="25"/>
  <c r="AG932" i="25"/>
  <c r="AH932" i="25" s="1"/>
  <c r="AG933" i="25"/>
  <c r="AG934" i="25"/>
  <c r="AH934" i="25" s="1"/>
  <c r="AG935" i="25"/>
  <c r="AG936" i="25"/>
  <c r="AG937" i="25"/>
  <c r="AG938" i="25"/>
  <c r="AH938" i="25" s="1"/>
  <c r="AG939" i="25"/>
  <c r="AG940" i="25"/>
  <c r="AG941" i="25"/>
  <c r="AG942" i="25"/>
  <c r="AH942" i="25" s="1"/>
  <c r="AG943" i="25"/>
  <c r="AG944" i="25"/>
  <c r="AG945" i="25"/>
  <c r="AG946" i="25"/>
  <c r="AH946" i="25" s="1"/>
  <c r="AG947" i="25"/>
  <c r="AG948" i="25"/>
  <c r="AG949" i="25"/>
  <c r="AG950" i="25"/>
  <c r="AH950" i="25" s="1"/>
  <c r="AG951" i="25"/>
  <c r="AG952" i="25"/>
  <c r="AG953" i="25"/>
  <c r="AG954" i="25"/>
  <c r="AH954" i="25" s="1"/>
  <c r="AG955" i="25"/>
  <c r="AG956" i="25"/>
  <c r="AH956" i="25" s="1"/>
  <c r="AG957" i="25"/>
  <c r="AG958" i="25"/>
  <c r="AH958" i="25" s="1"/>
  <c r="AG959" i="25"/>
  <c r="AG960" i="25"/>
  <c r="AG961" i="25"/>
  <c r="AG962" i="25"/>
  <c r="AH962" i="25" s="1"/>
  <c r="AG963" i="25"/>
  <c r="AG964" i="25"/>
  <c r="AG965" i="25"/>
  <c r="AG966" i="25"/>
  <c r="AH966" i="25" s="1"/>
  <c r="AG967" i="25"/>
  <c r="AG968" i="25"/>
  <c r="AH968" i="25" s="1"/>
  <c r="AG969" i="25"/>
  <c r="AG970" i="25"/>
  <c r="AH970" i="25" s="1"/>
  <c r="AG971" i="25"/>
  <c r="AG972" i="25"/>
  <c r="AG973" i="25"/>
  <c r="AG974" i="25"/>
  <c r="AH974" i="25" s="1"/>
  <c r="AG975" i="25"/>
  <c r="AG976" i="25"/>
  <c r="AG977" i="25"/>
  <c r="AG978" i="25"/>
  <c r="AG979" i="25"/>
  <c r="AG980" i="25"/>
  <c r="AH980" i="25" s="1"/>
  <c r="AG981" i="25"/>
  <c r="AG982" i="25"/>
  <c r="AH982" i="25" s="1"/>
  <c r="AG983" i="25"/>
  <c r="AG984" i="25"/>
  <c r="AG985" i="25"/>
  <c r="AG986" i="25"/>
  <c r="AH986" i="25" s="1"/>
  <c r="AG987" i="25"/>
  <c r="AG988" i="25"/>
  <c r="AG989" i="25"/>
  <c r="AG990" i="25"/>
  <c r="AH990" i="25" s="1"/>
  <c r="AG991" i="25"/>
  <c r="AG992" i="25"/>
  <c r="AH992" i="25" s="1"/>
  <c r="AG993" i="25"/>
  <c r="AG994" i="25"/>
  <c r="AH994" i="25" s="1"/>
  <c r="AG995" i="25"/>
  <c r="AG996" i="25"/>
  <c r="AG997" i="25"/>
  <c r="AG998" i="25"/>
  <c r="AH998" i="25" s="1"/>
  <c r="AG999" i="25"/>
  <c r="AG1000" i="25"/>
  <c r="AG1001" i="25"/>
  <c r="AG1002" i="25"/>
  <c r="AH1002" i="25" s="1"/>
  <c r="AG1003" i="25"/>
  <c r="AG1004" i="25"/>
  <c r="AH1004" i="25" s="1"/>
  <c r="AG1005" i="25"/>
  <c r="AG1006" i="25"/>
  <c r="AH1006" i="25" s="1"/>
  <c r="AG1007" i="25"/>
  <c r="AG1008" i="25"/>
  <c r="AG1009" i="25"/>
  <c r="AG1010" i="25"/>
  <c r="AH1010" i="25" s="1"/>
  <c r="AG1011" i="25"/>
  <c r="AG1012" i="25"/>
  <c r="AG1013" i="25"/>
  <c r="AG1014" i="25"/>
  <c r="AH1014" i="25" s="1"/>
  <c r="AG1015" i="25"/>
  <c r="AG1016" i="25"/>
  <c r="AH1016" i="25" s="1"/>
  <c r="AG1017" i="25"/>
  <c r="AG1018" i="25"/>
  <c r="AH1018" i="25" s="1"/>
  <c r="AG1019" i="25"/>
  <c r="AG1020" i="25"/>
  <c r="AG1021" i="25"/>
  <c r="AG1022" i="25"/>
  <c r="AH1022" i="25" s="1"/>
  <c r="AG1023" i="25"/>
  <c r="AG1024" i="25"/>
  <c r="AG1025" i="25"/>
  <c r="AG1026" i="25"/>
  <c r="AH1026" i="25" s="1"/>
  <c r="AG1027" i="25"/>
  <c r="AG1028" i="25"/>
  <c r="AH1028" i="25" s="1"/>
  <c r="AG1029" i="25"/>
  <c r="AG1030" i="25"/>
  <c r="AG1031" i="25"/>
  <c r="AG1032" i="25"/>
  <c r="AG1033" i="25"/>
  <c r="AG1034" i="25"/>
  <c r="AH1034" i="25" s="1"/>
  <c r="AG1035" i="25"/>
  <c r="AG1036" i="25"/>
  <c r="AG1037" i="25"/>
  <c r="AG1038" i="25"/>
  <c r="AH1038" i="25" s="1"/>
  <c r="AG1039" i="25"/>
  <c r="AG1040" i="25"/>
  <c r="AH1040" i="25" s="1"/>
  <c r="AG1041" i="25"/>
  <c r="AG1042" i="25"/>
  <c r="AH1042" i="25" s="1"/>
  <c r="AG1043" i="25"/>
  <c r="AG1044" i="25"/>
  <c r="AG1045" i="25"/>
  <c r="AG1046" i="25"/>
  <c r="AH1046" i="25" s="1"/>
  <c r="AG1047" i="25"/>
  <c r="AG1048" i="25"/>
  <c r="AG1049" i="25"/>
  <c r="AG1050" i="25"/>
  <c r="AG1051" i="25"/>
  <c r="AG1052" i="25"/>
  <c r="AH1052" i="25" s="1"/>
  <c r="AG1053" i="25"/>
  <c r="AG1054" i="25"/>
  <c r="AH1054" i="25" s="1"/>
  <c r="AG1055" i="25"/>
  <c r="AG1056" i="25"/>
  <c r="AG1057" i="25"/>
  <c r="AG1058" i="25"/>
  <c r="AH1058" i="25" s="1"/>
  <c r="AG1059" i="25"/>
  <c r="AG1060" i="25"/>
  <c r="AG1061" i="25"/>
  <c r="AG1062" i="25"/>
  <c r="AH1062" i="25" s="1"/>
  <c r="AG1063" i="25"/>
  <c r="AG1064" i="25"/>
  <c r="AH1064" i="25" s="1"/>
  <c r="AG1065" i="25"/>
  <c r="AG1066" i="25"/>
  <c r="AG1067" i="25"/>
  <c r="AG1068" i="25"/>
  <c r="AG1069" i="25"/>
  <c r="AG1070" i="25"/>
  <c r="AH1070" i="25" s="1"/>
  <c r="AG1071" i="25"/>
  <c r="AG1072" i="25"/>
  <c r="AG1073" i="25"/>
  <c r="AG1074" i="25"/>
  <c r="AH1074" i="25" s="1"/>
  <c r="AG1075" i="25"/>
  <c r="AG1076" i="25"/>
  <c r="AH1076" i="25" s="1"/>
  <c r="AG1077" i="25"/>
  <c r="AG1078" i="25"/>
  <c r="AH1078" i="25" s="1"/>
  <c r="AG1079" i="25"/>
  <c r="AG1080" i="25"/>
  <c r="AG1081" i="25"/>
  <c r="AG1082" i="25"/>
  <c r="AH1082" i="25" s="1"/>
  <c r="AG1083" i="25"/>
  <c r="AG1084" i="25"/>
  <c r="AG1085" i="25"/>
  <c r="AG1086" i="25"/>
  <c r="AH1086" i="25" s="1"/>
  <c r="AG1087" i="25"/>
  <c r="AG1088" i="25"/>
  <c r="AH1088" i="25" s="1"/>
  <c r="AG1089" i="25"/>
  <c r="AG1090" i="25"/>
  <c r="AH1090" i="25" s="1"/>
  <c r="AG1091" i="25"/>
  <c r="AG1092" i="25"/>
  <c r="AG1093" i="25"/>
  <c r="AG1094" i="25"/>
  <c r="AH1094" i="25" s="1"/>
  <c r="AG1095" i="25"/>
  <c r="AG1096" i="25"/>
  <c r="AG1097" i="25"/>
  <c r="AG1098" i="25"/>
  <c r="AH1098" i="25" s="1"/>
  <c r="AG1099" i="25"/>
  <c r="AG1100" i="25"/>
  <c r="AH1100" i="25" s="1"/>
  <c r="AG1101" i="25"/>
  <c r="AG1102" i="25"/>
  <c r="AH1102" i="25" s="1"/>
  <c r="AG1103" i="25"/>
  <c r="AG1104" i="25"/>
  <c r="AG1105" i="25"/>
  <c r="AG1106" i="25"/>
  <c r="AH1106" i="25" s="1"/>
  <c r="AG1107" i="25"/>
  <c r="AG1108" i="25"/>
  <c r="AG1109" i="25"/>
  <c r="AG1110" i="25"/>
  <c r="AH1110" i="25" s="1"/>
  <c r="AG1111" i="25"/>
  <c r="AG1112" i="25"/>
  <c r="AH1112" i="25" s="1"/>
  <c r="AG1113" i="25"/>
  <c r="AG1114" i="25"/>
  <c r="AH1114" i="25" s="1"/>
  <c r="AG1115" i="25"/>
  <c r="AG1116" i="25"/>
  <c r="AG1117" i="25"/>
  <c r="AG1118" i="25"/>
  <c r="AH1118" i="25" s="1"/>
  <c r="AG1119" i="25"/>
  <c r="AG1120" i="25"/>
  <c r="AG1121" i="25"/>
  <c r="AG1122" i="25"/>
  <c r="AH1122" i="25" s="1"/>
  <c r="AG1123" i="25"/>
  <c r="AG1124" i="25"/>
  <c r="AH1124" i="25" s="1"/>
  <c r="AG1125" i="25"/>
  <c r="AG1126" i="25"/>
  <c r="AG1127" i="25"/>
  <c r="AG1128" i="25"/>
  <c r="AG1129" i="25"/>
  <c r="AG1130" i="25"/>
  <c r="AH1130" i="25" s="1"/>
  <c r="AG1131" i="25"/>
  <c r="AG1132" i="25"/>
  <c r="AG1133" i="25"/>
  <c r="AG1134" i="25"/>
  <c r="AH1134" i="25" s="1"/>
  <c r="AG1135" i="25"/>
  <c r="AG1136" i="25"/>
  <c r="AH1136" i="25" s="1"/>
  <c r="AG1137" i="25"/>
  <c r="AG1138" i="25"/>
  <c r="AH1138" i="25" s="1"/>
  <c r="AG1139" i="25"/>
  <c r="AG1140" i="25"/>
  <c r="AG1141" i="25"/>
  <c r="AG1142" i="25"/>
  <c r="AH1142" i="25" s="1"/>
  <c r="AG1143" i="25"/>
  <c r="AG1144" i="25"/>
  <c r="AG1145" i="25"/>
  <c r="AG1146" i="25"/>
  <c r="AG1147" i="25"/>
  <c r="AG1148" i="25"/>
  <c r="AG1149" i="25"/>
  <c r="AG1150" i="25"/>
  <c r="AG1151" i="25"/>
  <c r="AG1152" i="25"/>
  <c r="AG1153" i="25"/>
  <c r="AG1154" i="25"/>
  <c r="AH1154" i="25" s="1"/>
  <c r="AG1155" i="25"/>
  <c r="AG1156" i="25"/>
  <c r="AG1157" i="25"/>
  <c r="AG1158" i="25"/>
  <c r="AH1158" i="25" s="1"/>
  <c r="AG1159" i="25"/>
  <c r="AG1160" i="25"/>
  <c r="AH1160" i="25" s="1"/>
  <c r="AG1161" i="25"/>
  <c r="AG1162" i="25"/>
  <c r="AH1162" i="25" s="1"/>
  <c r="AG1163" i="25"/>
  <c r="AG1164" i="25"/>
  <c r="AG1165" i="25"/>
  <c r="AG1166" i="25"/>
  <c r="AH1166" i="25" s="1"/>
  <c r="AG1167" i="25"/>
  <c r="AG1168" i="25"/>
  <c r="AG1169" i="25"/>
  <c r="AG1170" i="25"/>
  <c r="AH1170" i="25" s="1"/>
  <c r="AG1171" i="25"/>
  <c r="AG1172" i="25"/>
  <c r="AH1172" i="25" s="1"/>
  <c r="AG1173" i="25"/>
  <c r="AG1174" i="25"/>
  <c r="AH1174" i="25" s="1"/>
  <c r="AG1175" i="25"/>
  <c r="AG1176" i="25"/>
  <c r="AG1177" i="25"/>
  <c r="AG1178" i="25"/>
  <c r="AH1178" i="25" s="1"/>
  <c r="AG1179" i="25"/>
  <c r="AG1180" i="25"/>
  <c r="AG1181" i="25"/>
  <c r="AG1182" i="25"/>
  <c r="AH1182" i="25" s="1"/>
  <c r="AG1183" i="25"/>
  <c r="AG1184" i="25"/>
  <c r="AH1184" i="25" s="1"/>
  <c r="AG1185" i="25"/>
  <c r="AG1186" i="25"/>
  <c r="AH1186" i="25" s="1"/>
  <c r="AG1187" i="25"/>
  <c r="AG1188" i="25"/>
  <c r="AG1189" i="25"/>
  <c r="AG1190" i="25"/>
  <c r="AH1190" i="25" s="1"/>
  <c r="AG1191" i="25"/>
  <c r="AG1192" i="25"/>
  <c r="AG1193" i="25"/>
  <c r="AG1194" i="25"/>
  <c r="AH1194" i="25" s="1"/>
  <c r="AG1195" i="25"/>
  <c r="AG1196" i="25"/>
  <c r="AH1196" i="25" s="1"/>
  <c r="AG1197" i="25"/>
  <c r="AG1198" i="25"/>
  <c r="AH1198" i="25" s="1"/>
  <c r="AG1199" i="25"/>
  <c r="AG1200" i="25"/>
  <c r="AG1201" i="25"/>
  <c r="AG1202" i="25"/>
  <c r="AH1202" i="25" s="1"/>
  <c r="AG1203" i="25"/>
  <c r="AG1204" i="25"/>
  <c r="AG1205" i="25"/>
  <c r="AG1206" i="25"/>
  <c r="AH1206" i="25" s="1"/>
  <c r="AG1207" i="25"/>
  <c r="AG1208" i="25"/>
  <c r="AH1208" i="25" s="1"/>
  <c r="AG1209" i="25"/>
  <c r="AG1210" i="25"/>
  <c r="AH1210" i="25" s="1"/>
  <c r="AG1211" i="25"/>
  <c r="AG1212" i="25"/>
  <c r="AG1213" i="25"/>
  <c r="AG1214" i="25"/>
  <c r="AH1214" i="25" s="1"/>
  <c r="AG1215" i="25"/>
  <c r="AG1216" i="25"/>
  <c r="AG1217" i="25"/>
  <c r="AG1218" i="25"/>
  <c r="AG1219" i="25"/>
  <c r="AG1220" i="25"/>
  <c r="AH1220" i="25" s="1"/>
  <c r="AG1221" i="25"/>
  <c r="AG1222" i="25"/>
  <c r="AG1223" i="25"/>
  <c r="AG1224" i="25"/>
  <c r="AG1225" i="25"/>
  <c r="AG1226" i="25"/>
  <c r="AH1226" i="25" s="1"/>
  <c r="AG1227" i="25"/>
  <c r="AG1228" i="25"/>
  <c r="AG1229" i="25"/>
  <c r="AG1230" i="25"/>
  <c r="AH1230" i="25" s="1"/>
  <c r="AG1231" i="25"/>
  <c r="AG1232" i="25"/>
  <c r="AG1233" i="25"/>
  <c r="AG1234" i="25"/>
  <c r="AH1234" i="25" s="1"/>
  <c r="AG1235" i="25"/>
  <c r="AG1236" i="25"/>
  <c r="AG1237" i="25"/>
  <c r="AG1238" i="25"/>
  <c r="AH1238" i="25" s="1"/>
  <c r="AG1239" i="25"/>
  <c r="AG1240" i="25"/>
  <c r="AG1241" i="25"/>
  <c r="AG1242" i="25"/>
  <c r="AG1243" i="25"/>
  <c r="AG1244" i="25"/>
  <c r="AH1244" i="25" s="1"/>
  <c r="AG1245" i="25"/>
  <c r="AG1246" i="25"/>
  <c r="AG1247" i="25"/>
  <c r="AG1248" i="25"/>
  <c r="AG1249" i="25"/>
  <c r="AG1250" i="25"/>
  <c r="AH1250" i="25" s="1"/>
  <c r="AG1251" i="25"/>
  <c r="AG1252" i="25"/>
  <c r="AG1253" i="25"/>
  <c r="AG1254" i="25"/>
  <c r="AH1254" i="25" s="1"/>
  <c r="AG1255" i="25"/>
  <c r="AG1256" i="25"/>
  <c r="AH1256" i="25" s="1"/>
  <c r="AG1257" i="25"/>
  <c r="AG1258" i="25"/>
  <c r="AH1258" i="25" s="1"/>
  <c r="AG1259" i="25"/>
  <c r="AG1260" i="25"/>
  <c r="AG1261" i="25"/>
  <c r="AG1262" i="25"/>
  <c r="AH1262" i="25" s="1"/>
  <c r="AG1263" i="25"/>
  <c r="AG1264" i="25"/>
  <c r="AG1265" i="25"/>
  <c r="AG1266" i="25"/>
  <c r="AH1266" i="25" s="1"/>
  <c r="AG1267" i="25"/>
  <c r="AG1268" i="25"/>
  <c r="AH1268" i="25" s="1"/>
  <c r="AG1269" i="25"/>
  <c r="AG1270" i="25"/>
  <c r="AH1270" i="25" s="1"/>
  <c r="AG1271" i="25"/>
  <c r="AG1272" i="25"/>
  <c r="AG1273" i="25"/>
  <c r="AG1274" i="25"/>
  <c r="AH1274" i="25" s="1"/>
  <c r="AG1275" i="25"/>
  <c r="AG1276" i="25"/>
  <c r="AG1277" i="25"/>
  <c r="AG1278" i="25"/>
  <c r="AH1278" i="25" s="1"/>
  <c r="AG1279" i="25"/>
  <c r="AG1280" i="25"/>
  <c r="AH1280" i="25" s="1"/>
  <c r="AG1281" i="25"/>
  <c r="AG1282" i="25"/>
  <c r="AH1282" i="25" s="1"/>
  <c r="AG1283" i="25"/>
  <c r="AG1284" i="25"/>
  <c r="AG1285" i="25"/>
  <c r="AG1286" i="25"/>
  <c r="AH1286" i="25" s="1"/>
  <c r="AG1287" i="25"/>
  <c r="AG1288" i="25"/>
  <c r="AG1289" i="25"/>
  <c r="AG1290" i="25"/>
  <c r="AH1290" i="25" s="1"/>
  <c r="AG1291" i="25"/>
  <c r="AG1292" i="25"/>
  <c r="AH1292" i="25" s="1"/>
  <c r="AG1293" i="25"/>
  <c r="AG1294" i="25"/>
  <c r="AH1294" i="25" s="1"/>
  <c r="AG1295" i="25"/>
  <c r="AG1296" i="25"/>
  <c r="AG1297" i="25"/>
  <c r="AG1298" i="25"/>
  <c r="AH1298" i="25" s="1"/>
  <c r="AG1299" i="25"/>
  <c r="AG1300" i="25"/>
  <c r="AG1301" i="25"/>
  <c r="AG1302" i="25"/>
  <c r="AH1302" i="25" s="1"/>
  <c r="AG1303" i="25"/>
  <c r="AG1304" i="25"/>
  <c r="AH1304" i="25" s="1"/>
  <c r="AG1305" i="25"/>
  <c r="AG1306" i="25"/>
  <c r="AH1306" i="25" s="1"/>
  <c r="AG1307" i="25"/>
  <c r="AG1308" i="25"/>
  <c r="AG1309" i="25"/>
  <c r="AG1310" i="25"/>
  <c r="AH1310" i="25" s="1"/>
  <c r="AG1311" i="25"/>
  <c r="AG1312" i="25"/>
  <c r="AG1313" i="25"/>
  <c r="AG1314" i="25"/>
  <c r="AG1315" i="25"/>
  <c r="AG1316" i="25"/>
  <c r="AG1317" i="25"/>
  <c r="AG1318" i="25"/>
  <c r="AG1319" i="25"/>
  <c r="AG1320" i="25"/>
  <c r="AG1321" i="25"/>
  <c r="AG1322" i="25"/>
  <c r="AH1322" i="25" s="1"/>
  <c r="AG1323" i="25"/>
  <c r="AG1324" i="25"/>
  <c r="AG1325" i="25"/>
  <c r="AG1326" i="25"/>
  <c r="AH1326" i="25" s="1"/>
  <c r="AG1327" i="25"/>
  <c r="AG1328" i="25"/>
  <c r="AH1328" i="25" s="1"/>
  <c r="AG1329" i="25"/>
  <c r="AG1330" i="25"/>
  <c r="AH1330" i="25" s="1"/>
  <c r="AG1331" i="25"/>
  <c r="AG1332" i="25"/>
  <c r="AG1333" i="25"/>
  <c r="AG1334" i="25"/>
  <c r="AH1334" i="25" s="1"/>
  <c r="AG1335" i="25"/>
  <c r="AG1336" i="25"/>
  <c r="AG1337" i="25"/>
  <c r="AG1338" i="25"/>
  <c r="AG1339" i="25"/>
  <c r="AG1340" i="25"/>
  <c r="AH1340" i="25" s="1"/>
  <c r="AG1341" i="25"/>
  <c r="AG1342" i="25"/>
  <c r="AG1343" i="25"/>
  <c r="AG1344" i="25"/>
  <c r="AG1345" i="25"/>
  <c r="AG1346" i="25"/>
  <c r="AH1346" i="25" s="1"/>
  <c r="AG1347" i="25"/>
  <c r="AG1348" i="25"/>
  <c r="AG1349" i="25"/>
  <c r="AG1350" i="25"/>
  <c r="AH1350" i="25" s="1"/>
  <c r="AG1351" i="25"/>
  <c r="AG1352" i="25"/>
  <c r="AG1353" i="25"/>
  <c r="AG1354" i="25"/>
  <c r="AH1354" i="25" s="1"/>
  <c r="AG1355" i="25"/>
  <c r="AG1356" i="25"/>
  <c r="AG1357" i="25"/>
  <c r="AG1358" i="25"/>
  <c r="AH1358" i="25" s="1"/>
  <c r="AG1359" i="25"/>
  <c r="AG1360" i="25"/>
  <c r="AG1361" i="25"/>
  <c r="AG1362" i="25"/>
  <c r="AH1362" i="25" s="1"/>
  <c r="AG1363" i="25"/>
  <c r="AG1364" i="25"/>
  <c r="AH1364" i="25" s="1"/>
  <c r="AG1365" i="25"/>
  <c r="AG1366" i="25"/>
  <c r="AH1366" i="25" s="1"/>
  <c r="AG1367" i="25"/>
  <c r="AG1368" i="25"/>
  <c r="AG1369" i="25"/>
  <c r="AG1370" i="25"/>
  <c r="AH1370" i="25" s="1"/>
  <c r="AG1371" i="25"/>
  <c r="AG1372" i="25"/>
  <c r="AG1373" i="25"/>
  <c r="AG1374" i="25"/>
  <c r="AH1374" i="25" s="1"/>
  <c r="AG1375" i="25"/>
  <c r="AG1376" i="25"/>
  <c r="AG1377" i="25"/>
  <c r="AG1378" i="25"/>
  <c r="AH1378" i="25" s="1"/>
  <c r="AG1379" i="25"/>
  <c r="AG1380" i="25"/>
  <c r="AG1381" i="25"/>
  <c r="AG1382" i="25"/>
  <c r="AH1382" i="25" s="1"/>
  <c r="AG1383" i="25"/>
  <c r="AG1384" i="25"/>
  <c r="AG1385" i="25"/>
  <c r="AG1386" i="25"/>
  <c r="AH1386" i="25" s="1"/>
  <c r="AG1387" i="25"/>
  <c r="AG1388" i="25"/>
  <c r="AH1388" i="25" s="1"/>
  <c r="AG1389" i="25"/>
  <c r="AG1390" i="25"/>
  <c r="AH1390" i="25" s="1"/>
  <c r="AG1391" i="25"/>
  <c r="AG1392" i="25"/>
  <c r="AG1393" i="25"/>
  <c r="AG1394" i="25"/>
  <c r="AH1394" i="25" s="1"/>
  <c r="AG1395" i="25"/>
  <c r="AG1396" i="25"/>
  <c r="AG1397" i="25"/>
  <c r="AG1398" i="25"/>
  <c r="AH1398" i="25" s="1"/>
  <c r="AG1399" i="25"/>
  <c r="AG1400" i="25"/>
  <c r="AG1401" i="25"/>
  <c r="AG1402" i="25"/>
  <c r="AH1402" i="25" s="1"/>
  <c r="AG1403" i="25"/>
  <c r="AG1404" i="25"/>
  <c r="AG1405" i="25"/>
  <c r="AG1406" i="25"/>
  <c r="AH1406" i="25" s="1"/>
  <c r="AG1407" i="25"/>
  <c r="AG1408" i="25"/>
  <c r="AG1409" i="25"/>
  <c r="AG1410" i="25"/>
  <c r="AG1411" i="25"/>
  <c r="AG1412" i="25"/>
  <c r="AH1412" i="25" s="1"/>
  <c r="AG1413" i="25"/>
  <c r="AG1414" i="25"/>
  <c r="AG1415" i="25"/>
  <c r="AG1416" i="25"/>
  <c r="AG1417" i="25"/>
  <c r="AG1418" i="25"/>
  <c r="AH1418" i="25" s="1"/>
  <c r="AG1419" i="25"/>
  <c r="AG1420" i="25"/>
  <c r="AG1421" i="25"/>
  <c r="AG1422" i="25"/>
  <c r="AH1422" i="25" s="1"/>
  <c r="AG1423" i="25"/>
  <c r="AG1424" i="25"/>
  <c r="AH1424" i="25" s="1"/>
  <c r="AG1425" i="25"/>
  <c r="AG1426" i="25"/>
  <c r="AH1426" i="25" s="1"/>
  <c r="AG1427" i="25"/>
  <c r="AG1428" i="25"/>
  <c r="AG1429" i="25"/>
  <c r="AG1430" i="25"/>
  <c r="AH1430" i="25" s="1"/>
  <c r="AG1431" i="25"/>
  <c r="AG1432" i="25"/>
  <c r="AG1433" i="25"/>
  <c r="AG1434" i="25"/>
  <c r="AH1434" i="25" s="1"/>
  <c r="AG1435" i="25"/>
  <c r="AG1436" i="25"/>
  <c r="AH1436" i="25" s="1"/>
  <c r="AG1437" i="25"/>
  <c r="AG1438" i="25"/>
  <c r="AH1438" i="25" s="1"/>
  <c r="AG1439" i="25"/>
  <c r="AG1440" i="25"/>
  <c r="AG1441" i="25"/>
  <c r="AG1442" i="25"/>
  <c r="AH1442" i="25" s="1"/>
  <c r="AG1443" i="25"/>
  <c r="AG1444" i="25"/>
  <c r="AG1445" i="25"/>
  <c r="AG1446" i="25"/>
  <c r="AG1447" i="25"/>
  <c r="AG1448" i="25"/>
  <c r="AH1448" i="25" s="1"/>
  <c r="AG1449" i="25"/>
  <c r="AG1450" i="25"/>
  <c r="AG1451" i="25"/>
  <c r="AG1452" i="25"/>
  <c r="AG1453" i="25"/>
  <c r="AG1454" i="25"/>
  <c r="AH1454" i="25" s="1"/>
  <c r="AG1455" i="25"/>
  <c r="AG1456" i="25"/>
  <c r="AG1457" i="25"/>
  <c r="AG1458" i="25"/>
  <c r="AH1458" i="25" s="1"/>
  <c r="AG1459" i="25"/>
  <c r="AG1460" i="25"/>
  <c r="AH1460" i="25" s="1"/>
  <c r="AG1461" i="25"/>
  <c r="AG1462" i="25"/>
  <c r="AH1462" i="25" s="1"/>
  <c r="AG1463" i="25"/>
  <c r="AG1464" i="25"/>
  <c r="AG1465" i="25"/>
  <c r="AG1466" i="25"/>
  <c r="AH1466" i="25" s="1"/>
  <c r="AG1467" i="25"/>
  <c r="AG1468" i="25"/>
  <c r="AG1469" i="25"/>
  <c r="AG1470" i="25"/>
  <c r="AH1470" i="25" s="1"/>
  <c r="AG1471" i="25"/>
  <c r="AG1472" i="25"/>
  <c r="AH1472" i="25" s="1"/>
  <c r="AG1473" i="25"/>
  <c r="AG1474" i="25"/>
  <c r="AH1474" i="25" s="1"/>
  <c r="AG1475" i="25"/>
  <c r="AG1476" i="25"/>
  <c r="AG1477" i="25"/>
  <c r="AG1478" i="25"/>
  <c r="AH1478" i="25" s="1"/>
  <c r="AG1479" i="25"/>
  <c r="AG1480" i="25"/>
  <c r="AG1481" i="25"/>
  <c r="AG1482" i="25"/>
  <c r="AH1482" i="25" s="1"/>
  <c r="AG1483" i="25"/>
  <c r="AG1484" i="25"/>
  <c r="AH1484" i="25" s="1"/>
  <c r="AG1485" i="25"/>
  <c r="AG1486" i="25"/>
  <c r="AH1486" i="25" s="1"/>
  <c r="AG1487" i="25"/>
  <c r="AG1488" i="25"/>
  <c r="AG1489" i="25"/>
  <c r="AG1490" i="25"/>
  <c r="AH1490" i="25" s="1"/>
  <c r="AG1491" i="25"/>
  <c r="AG1492" i="25"/>
  <c r="AG1493" i="25"/>
  <c r="AG1494" i="25"/>
  <c r="AG1495" i="25"/>
  <c r="AG1496" i="25"/>
  <c r="AH1496" i="25" s="1"/>
  <c r="AG1497" i="25"/>
  <c r="AG1498" i="25"/>
  <c r="AG1499" i="25"/>
  <c r="AG1500" i="25"/>
  <c r="AG1501" i="25"/>
  <c r="AG1502" i="25"/>
  <c r="AH1502" i="25" s="1"/>
  <c r="AG1503" i="25"/>
  <c r="AG1504" i="25"/>
  <c r="AG1505" i="25"/>
  <c r="AG1506" i="25"/>
  <c r="AH1506" i="25" s="1"/>
  <c r="AG1507" i="25"/>
  <c r="AG1508" i="25"/>
  <c r="AH1508" i="25" s="1"/>
  <c r="AG1509" i="25"/>
  <c r="AG1510" i="25"/>
  <c r="AH1510" i="25" s="1"/>
  <c r="AG1511" i="25"/>
  <c r="AG1512" i="25"/>
  <c r="AG1513" i="25"/>
  <c r="AG1514" i="25"/>
  <c r="AH1514" i="25" s="1"/>
  <c r="AG1515" i="25"/>
  <c r="AG1516" i="25"/>
  <c r="AG1517" i="25"/>
  <c r="AG1518" i="25"/>
  <c r="AH1518" i="25" s="1"/>
  <c r="AG1519" i="25"/>
  <c r="AG1520" i="25"/>
  <c r="AG1521" i="25"/>
  <c r="AG1522" i="25"/>
  <c r="AH1522" i="25" s="1"/>
  <c r="AG1523" i="25"/>
  <c r="AG1524" i="25"/>
  <c r="AG1525" i="25"/>
  <c r="AG1526" i="25"/>
  <c r="AH1526" i="25" s="1"/>
  <c r="AG1527" i="25"/>
  <c r="AG1528" i="25"/>
  <c r="AG1529" i="25"/>
  <c r="AG1530" i="25"/>
  <c r="AH1530" i="25" s="1"/>
  <c r="AG1531" i="25"/>
  <c r="AG1532" i="25"/>
  <c r="AH1532" i="25" s="1"/>
  <c r="AG1533" i="25"/>
  <c r="AG1534" i="25"/>
  <c r="AH1534" i="25" s="1"/>
  <c r="AG1535" i="25"/>
  <c r="AG1536" i="25"/>
  <c r="AG1537" i="25"/>
  <c r="AG1538" i="25"/>
  <c r="AH1538" i="25" s="1"/>
  <c r="AG1539" i="25"/>
  <c r="AG1540" i="25"/>
  <c r="AG1541" i="25"/>
  <c r="AG1542" i="25"/>
  <c r="AG1543" i="25"/>
  <c r="AG1544" i="25"/>
  <c r="AH1544" i="25" s="1"/>
  <c r="AG1545" i="25"/>
  <c r="AG1546" i="25"/>
  <c r="AG1547" i="25"/>
  <c r="AG1548" i="25"/>
  <c r="AG1549" i="25"/>
  <c r="AG1550" i="25"/>
  <c r="AH1550" i="25" s="1"/>
  <c r="AG1551" i="25"/>
  <c r="AG1552" i="25"/>
  <c r="AG1553" i="25"/>
  <c r="AG1554" i="25"/>
  <c r="AH1554" i="25" s="1"/>
  <c r="AG1555" i="25"/>
  <c r="AG1556" i="25"/>
  <c r="AH1556" i="25" s="1"/>
  <c r="AG1557" i="25"/>
  <c r="AG1558" i="25"/>
  <c r="AH1558" i="25" s="1"/>
  <c r="AG1559" i="25"/>
  <c r="AG1560" i="25"/>
  <c r="AG1561" i="25"/>
  <c r="AG1562" i="25"/>
  <c r="AH1562" i="25" s="1"/>
  <c r="AG1563" i="25"/>
  <c r="AG1564" i="25"/>
  <c r="AG1565" i="25"/>
  <c r="AG1566" i="25"/>
  <c r="AH1566" i="25" s="1"/>
  <c r="AG1567" i="25"/>
  <c r="AG1568" i="25"/>
  <c r="AH1568" i="25" s="1"/>
  <c r="AG1569" i="25"/>
  <c r="AG1570" i="25"/>
  <c r="AH1570" i="25" s="1"/>
  <c r="AG1571" i="25"/>
  <c r="AG1572" i="25"/>
  <c r="AG1573" i="25"/>
  <c r="AG1574" i="25"/>
  <c r="AH1574" i="25" s="1"/>
  <c r="AG1575" i="25"/>
  <c r="AG1576" i="25"/>
  <c r="AG1577" i="25"/>
  <c r="AG1578" i="25"/>
  <c r="AH1578" i="25" s="1"/>
  <c r="AG1579" i="25"/>
  <c r="AG1580" i="25"/>
  <c r="AH1580" i="25" s="1"/>
  <c r="AG1581" i="25"/>
  <c r="AG1582" i="25"/>
  <c r="AH1582" i="25" s="1"/>
  <c r="AG1583" i="25"/>
  <c r="AG1584" i="25"/>
  <c r="AG1585" i="25"/>
  <c r="AG1586" i="25"/>
  <c r="AH1586" i="25" s="1"/>
  <c r="AG1587" i="25"/>
  <c r="AG1588" i="25"/>
  <c r="AG1589" i="25"/>
  <c r="AG1590" i="25"/>
  <c r="AG1591" i="25"/>
  <c r="AG1592" i="25"/>
  <c r="AH1592" i="25" s="1"/>
  <c r="AG1593" i="25"/>
  <c r="AG1594" i="25"/>
  <c r="AG1595" i="25"/>
  <c r="AG1596" i="25"/>
  <c r="AG1597" i="25"/>
  <c r="AG1598" i="25"/>
  <c r="AH1598" i="25" s="1"/>
  <c r="AG1599" i="25"/>
  <c r="AG1600" i="25"/>
  <c r="AG1601" i="25"/>
  <c r="AG1602" i="25"/>
  <c r="AH1602" i="25" s="1"/>
  <c r="AG1603" i="25"/>
  <c r="AG1604" i="25"/>
  <c r="AH1604" i="25" s="1"/>
  <c r="AG1605" i="25"/>
  <c r="AG1606" i="25"/>
  <c r="AH1606" i="25" s="1"/>
  <c r="AG1607" i="25"/>
  <c r="AG1608" i="25"/>
  <c r="AG1609" i="25"/>
  <c r="AG1610" i="25"/>
  <c r="AH1610" i="25" s="1"/>
  <c r="AG1611" i="25"/>
  <c r="AG1612" i="25"/>
  <c r="AG1613" i="25"/>
  <c r="AG1614" i="25"/>
  <c r="AH1614" i="25" s="1"/>
  <c r="AG1615" i="25"/>
  <c r="AG1616" i="25"/>
  <c r="AH1616" i="25" s="1"/>
  <c r="AG1617" i="25"/>
  <c r="AG1618" i="25"/>
  <c r="AH1618" i="25" s="1"/>
  <c r="AG1619" i="25"/>
  <c r="AG1620" i="25"/>
  <c r="AG1621" i="25"/>
  <c r="AG1622" i="25"/>
  <c r="AH1622" i="25" s="1"/>
  <c r="AG1623" i="25"/>
  <c r="AG1624" i="25"/>
  <c r="AG1625" i="25"/>
  <c r="AG1626" i="25"/>
  <c r="AH1626" i="25" s="1"/>
  <c r="AG1627" i="25"/>
  <c r="AG1628" i="25"/>
  <c r="AH1628" i="25" s="1"/>
  <c r="AG1629" i="25"/>
  <c r="AG1630" i="25"/>
  <c r="AH1630" i="25" s="1"/>
  <c r="AG1631" i="25"/>
  <c r="AG1632" i="25"/>
  <c r="AG1633" i="25"/>
  <c r="AG1634" i="25"/>
  <c r="AH1634" i="25" s="1"/>
  <c r="AG1635" i="25"/>
  <c r="AG1636" i="25"/>
  <c r="AG1637" i="25"/>
  <c r="AG1638" i="25"/>
  <c r="AG1639" i="25"/>
  <c r="AG1640" i="25"/>
  <c r="AH1640" i="25" s="1"/>
  <c r="AG1641" i="25"/>
  <c r="AG1642" i="25"/>
  <c r="AG1643" i="25"/>
  <c r="AG1644" i="25"/>
  <c r="AG1645" i="25"/>
  <c r="AG1646" i="25"/>
  <c r="AH1646" i="25" s="1"/>
  <c r="AG1647" i="25"/>
  <c r="AG1648" i="25"/>
  <c r="AG1649" i="25"/>
  <c r="AG1650" i="25"/>
  <c r="AH1650" i="25" s="1"/>
  <c r="AG1651" i="25"/>
  <c r="AG1652" i="25"/>
  <c r="AH1652" i="25" s="1"/>
  <c r="AG1653" i="25"/>
  <c r="AG1654" i="25"/>
  <c r="AH1654" i="25" s="1"/>
  <c r="AG1655" i="25"/>
  <c r="AG1656" i="25"/>
  <c r="AG1657" i="25"/>
  <c r="AG1658" i="25"/>
  <c r="AH1658" i="25" s="1"/>
  <c r="AG1659" i="25"/>
  <c r="AG1660" i="25"/>
  <c r="AG1661" i="25"/>
  <c r="AG1662" i="25"/>
  <c r="AH1662" i="25" s="1"/>
  <c r="AG1663" i="25"/>
  <c r="AG1664" i="25"/>
  <c r="AG1665" i="25"/>
  <c r="AG1666" i="25"/>
  <c r="AH1666" i="25" s="1"/>
  <c r="AG1667" i="25"/>
  <c r="AG1668" i="25"/>
  <c r="AG1669" i="25"/>
  <c r="AG1670" i="25"/>
  <c r="AH1670" i="25" s="1"/>
  <c r="AG1671" i="25"/>
  <c r="AG1672" i="25"/>
  <c r="AG1673" i="25"/>
  <c r="AG1674" i="25"/>
  <c r="AH1674" i="25" s="1"/>
  <c r="AG1675" i="25"/>
  <c r="AG1676" i="25"/>
  <c r="AH1676" i="25" s="1"/>
  <c r="AG1677" i="25"/>
  <c r="AG1678" i="25"/>
  <c r="AH1678" i="25" s="1"/>
  <c r="AG1679" i="25"/>
  <c r="AG1680" i="25"/>
  <c r="AG1681" i="25"/>
  <c r="AG1682" i="25"/>
  <c r="AH1682" i="25" s="1"/>
  <c r="AG1683" i="25"/>
  <c r="AG1684" i="25"/>
  <c r="AG1685" i="25"/>
  <c r="AG1686" i="25"/>
  <c r="AG1687" i="25"/>
  <c r="AG1688" i="25"/>
  <c r="AH1688" i="25" s="1"/>
  <c r="AG1689" i="25"/>
  <c r="AG1690" i="25"/>
  <c r="AG1691" i="25"/>
  <c r="AG1692" i="25"/>
  <c r="AG1693" i="25"/>
  <c r="AG1694" i="25"/>
  <c r="AH1694" i="25" s="1"/>
  <c r="AG1695" i="25"/>
  <c r="AG1696" i="25"/>
  <c r="AG1697" i="25"/>
  <c r="AG1698" i="25"/>
  <c r="AH1698" i="25" s="1"/>
  <c r="AG1699" i="25"/>
  <c r="AG1700" i="25"/>
  <c r="AH1700" i="25" s="1"/>
  <c r="AG1701" i="25"/>
  <c r="AG1702" i="25"/>
  <c r="AH1702" i="25" s="1"/>
  <c r="AG1703" i="25"/>
  <c r="AG1704" i="25"/>
  <c r="AG1705" i="25"/>
  <c r="AG1706" i="25"/>
  <c r="AH1706" i="25" s="1"/>
  <c r="AG1707" i="25"/>
  <c r="AG1708" i="25"/>
  <c r="AG1709" i="25"/>
  <c r="AG1710" i="25"/>
  <c r="AH1710" i="25" s="1"/>
  <c r="AG1711" i="25"/>
  <c r="AG1712" i="25"/>
  <c r="AH1712" i="25" s="1"/>
  <c r="AG1713" i="25"/>
  <c r="AG1714" i="25"/>
  <c r="AH1714" i="25" s="1"/>
  <c r="AG1715" i="25"/>
  <c r="AG1716" i="25"/>
  <c r="AG1717" i="25"/>
  <c r="AG1718" i="25"/>
  <c r="AH1718" i="25" s="1"/>
  <c r="AG1719" i="25"/>
  <c r="AG1720" i="25"/>
  <c r="AG1721" i="25"/>
  <c r="AG1722" i="25"/>
  <c r="AH1722" i="25" s="1"/>
  <c r="AG1723" i="25"/>
  <c r="AG1724" i="25"/>
  <c r="AH1724" i="25" s="1"/>
  <c r="AG1725" i="25"/>
  <c r="AG1726" i="25"/>
  <c r="AH1726" i="25" s="1"/>
  <c r="AG1727" i="25"/>
  <c r="AG1728" i="25"/>
  <c r="AG1729" i="25"/>
  <c r="AG1730" i="25"/>
  <c r="AH1730" i="25" s="1"/>
  <c r="AG1731" i="25"/>
  <c r="AG1732" i="25"/>
  <c r="AG1733" i="25"/>
  <c r="AG1734" i="25"/>
  <c r="AG1735" i="25"/>
  <c r="AG1736" i="25"/>
  <c r="AH1736" i="25" s="1"/>
  <c r="AG1737" i="25"/>
  <c r="AG1738" i="25"/>
  <c r="AG1739" i="25"/>
  <c r="AG1740" i="25"/>
  <c r="AG1741" i="25"/>
  <c r="AG1742" i="25"/>
  <c r="AH1742" i="25" s="1"/>
  <c r="AG1743" i="25"/>
  <c r="AG1744" i="25"/>
  <c r="AG1745" i="25"/>
  <c r="AG1746" i="25"/>
  <c r="AH1746" i="25" s="1"/>
  <c r="AG1747" i="25"/>
  <c r="AG1748" i="25"/>
  <c r="AH1748" i="25" s="1"/>
  <c r="AG1749" i="25"/>
  <c r="AG1750" i="25"/>
  <c r="AH1750" i="25" s="1"/>
  <c r="AG1751" i="25"/>
  <c r="AG1752" i="25"/>
  <c r="AG1753" i="25"/>
  <c r="AG1754" i="25"/>
  <c r="AH1754" i="25" s="1"/>
  <c r="AG1755" i="25"/>
  <c r="AG1756" i="25"/>
  <c r="AG1757" i="25"/>
  <c r="AG1758" i="25"/>
  <c r="AH1758" i="25" s="1"/>
  <c r="AG1759" i="25"/>
  <c r="AG1760" i="25"/>
  <c r="AH1760" i="25" s="1"/>
  <c r="AG1761" i="25"/>
  <c r="AG1762" i="25"/>
  <c r="AH1762" i="25" s="1"/>
  <c r="AG1763" i="25"/>
  <c r="AG1764" i="25"/>
  <c r="AG1765" i="25"/>
  <c r="AG1766" i="25"/>
  <c r="AH1766" i="25" s="1"/>
  <c r="AG1767" i="25"/>
  <c r="AG1768" i="25"/>
  <c r="AG1769" i="25"/>
  <c r="AG1770" i="25"/>
  <c r="AH1770" i="25" s="1"/>
  <c r="AG1771" i="25"/>
  <c r="AG1772" i="25"/>
  <c r="AH1772" i="25" s="1"/>
  <c r="AG1773" i="25"/>
  <c r="AG1774" i="25"/>
  <c r="AH1774" i="25" s="1"/>
  <c r="AG1775" i="25"/>
  <c r="AG1776" i="25"/>
  <c r="AG1777" i="25"/>
  <c r="AG1778" i="25"/>
  <c r="AH1778" i="25" s="1"/>
  <c r="AG8" i="25"/>
  <c r="AH9" i="25"/>
  <c r="AH11" i="25"/>
  <c r="AH13" i="25"/>
  <c r="AH15" i="25"/>
  <c r="AH16" i="25"/>
  <c r="AH19" i="25"/>
  <c r="AH21" i="25"/>
  <c r="AH23" i="25"/>
  <c r="AH25" i="25"/>
  <c r="AH27" i="25"/>
  <c r="AH28" i="25"/>
  <c r="AH29" i="25"/>
  <c r="AH30" i="25"/>
  <c r="AH31" i="25"/>
  <c r="AH33" i="25"/>
  <c r="AH35" i="25"/>
  <c r="AH37" i="25"/>
  <c r="AH39" i="25"/>
  <c r="AH40" i="25"/>
  <c r="AH41" i="25"/>
  <c r="AH43" i="25"/>
  <c r="AH45" i="25"/>
  <c r="AH47" i="25"/>
  <c r="AH49" i="25"/>
  <c r="AH51" i="25"/>
  <c r="AH52" i="25"/>
  <c r="AH53" i="25"/>
  <c r="AH54" i="25"/>
  <c r="AH55" i="25"/>
  <c r="AH57" i="25"/>
  <c r="AH59" i="25"/>
  <c r="AH61" i="25"/>
  <c r="AH63" i="25"/>
  <c r="AH64" i="25"/>
  <c r="AH65" i="25"/>
  <c r="AH67" i="25"/>
  <c r="AH69" i="25"/>
  <c r="AH71" i="25"/>
  <c r="AH73" i="25"/>
  <c r="AH75" i="25"/>
  <c r="AH76" i="25"/>
  <c r="AH77" i="25"/>
  <c r="AH78" i="25"/>
  <c r="AH79" i="25"/>
  <c r="AH81" i="25"/>
  <c r="AH83" i="25"/>
  <c r="AH85" i="25"/>
  <c r="AH87" i="25"/>
  <c r="AH88" i="25"/>
  <c r="AH89" i="25"/>
  <c r="AH91" i="25"/>
  <c r="AH93" i="25"/>
  <c r="AH95" i="25"/>
  <c r="AH96" i="25"/>
  <c r="AH97" i="25"/>
  <c r="AH99" i="25"/>
  <c r="AH100" i="25"/>
  <c r="AH101" i="25"/>
  <c r="AH102" i="25"/>
  <c r="AH103" i="25"/>
  <c r="AH105" i="25"/>
  <c r="AH107" i="25"/>
  <c r="AH109" i="25"/>
  <c r="AH111" i="25"/>
  <c r="AH112" i="25"/>
  <c r="AH113" i="25"/>
  <c r="AH115" i="25"/>
  <c r="AH117" i="25"/>
  <c r="AH119" i="25"/>
  <c r="AH120" i="25"/>
  <c r="AH121" i="25"/>
  <c r="AH123" i="25"/>
  <c r="AH124" i="25"/>
  <c r="AH125" i="25"/>
  <c r="AH126" i="25"/>
  <c r="AH127" i="25"/>
  <c r="AH129" i="25"/>
  <c r="AH131" i="25"/>
  <c r="AH133" i="25"/>
  <c r="AH135" i="25"/>
  <c r="AH136" i="25"/>
  <c r="AH137" i="25"/>
  <c r="AH139" i="25"/>
  <c r="AH141" i="25"/>
  <c r="AH143" i="25"/>
  <c r="AH144" i="25"/>
  <c r="AH145" i="25"/>
  <c r="AH147" i="25"/>
  <c r="AH148" i="25"/>
  <c r="AH149" i="25"/>
  <c r="AH150" i="25"/>
  <c r="AH151" i="25"/>
  <c r="AH153" i="25"/>
  <c r="AH155" i="25"/>
  <c r="AH157" i="25"/>
  <c r="AH159" i="25"/>
  <c r="AH160" i="25"/>
  <c r="AH161" i="25"/>
  <c r="AH163" i="25"/>
  <c r="AH165" i="25"/>
  <c r="AH167" i="25"/>
  <c r="AH168" i="25"/>
  <c r="AH169" i="25"/>
  <c r="AH171" i="25"/>
  <c r="AH172" i="25"/>
  <c r="AH173" i="25"/>
  <c r="AH174" i="25"/>
  <c r="AH175" i="25"/>
  <c r="AH177" i="25"/>
  <c r="AH179" i="25"/>
  <c r="AH181" i="25"/>
  <c r="AH183" i="25"/>
  <c r="AH184" i="25"/>
  <c r="AH185" i="25"/>
  <c r="AH187" i="25"/>
  <c r="AH189" i="25"/>
  <c r="AH191" i="25"/>
  <c r="AH192" i="25"/>
  <c r="AH193" i="25"/>
  <c r="AH195" i="25"/>
  <c r="AH196" i="25"/>
  <c r="AH197" i="25"/>
  <c r="AH198" i="25"/>
  <c r="AH199" i="25"/>
  <c r="AH201" i="25"/>
  <c r="AH203" i="25"/>
  <c r="AH205" i="25"/>
  <c r="AH207" i="25"/>
  <c r="AH208" i="25"/>
  <c r="AH209" i="25"/>
  <c r="AH211" i="25"/>
  <c r="AH213" i="25"/>
  <c r="AH215" i="25"/>
  <c r="AH216" i="25"/>
  <c r="AH217" i="25"/>
  <c r="AH219" i="25"/>
  <c r="AH220" i="25"/>
  <c r="AH221" i="25"/>
  <c r="AH222" i="25"/>
  <c r="AH223" i="25"/>
  <c r="AH225" i="25"/>
  <c r="AH227" i="25"/>
  <c r="AH229" i="25"/>
  <c r="AH231" i="25"/>
  <c r="AH232" i="25"/>
  <c r="AH233" i="25"/>
  <c r="AH235" i="25"/>
  <c r="AH237" i="25"/>
  <c r="AH239" i="25"/>
  <c r="AH240" i="25"/>
  <c r="AH241" i="25"/>
  <c r="AH243" i="25"/>
  <c r="AH244" i="25"/>
  <c r="AH245" i="25"/>
  <c r="AH246" i="25"/>
  <c r="AH247" i="25"/>
  <c r="AH249" i="25"/>
  <c r="AH251" i="25"/>
  <c r="AH253" i="25"/>
  <c r="AH255" i="25"/>
  <c r="AH256" i="25"/>
  <c r="AH257" i="25"/>
  <c r="AH259" i="25"/>
  <c r="AH261" i="25"/>
  <c r="AH263" i="25"/>
  <c r="AH264" i="25"/>
  <c r="AH265" i="25"/>
  <c r="AH267" i="25"/>
  <c r="AH268" i="25"/>
  <c r="AH269" i="25"/>
  <c r="AH270" i="25"/>
  <c r="AH271" i="25"/>
  <c r="AH273" i="25"/>
  <c r="AH275" i="25"/>
  <c r="AH277" i="25"/>
  <c r="AH279" i="25"/>
  <c r="AH280" i="25"/>
  <c r="AH281" i="25"/>
  <c r="AH283" i="25"/>
  <c r="AH285" i="25"/>
  <c r="AH287" i="25"/>
  <c r="AH288" i="25"/>
  <c r="AH289" i="25"/>
  <c r="AH291" i="25"/>
  <c r="AH292" i="25"/>
  <c r="AH293" i="25"/>
  <c r="AH294" i="25"/>
  <c r="AH295" i="25"/>
  <c r="AH297" i="25"/>
  <c r="AH299" i="25"/>
  <c r="AH301" i="25"/>
  <c r="AH303" i="25"/>
  <c r="AH304" i="25"/>
  <c r="AH305" i="25"/>
  <c r="AH307" i="25"/>
  <c r="AH309" i="25"/>
  <c r="AH311" i="25"/>
  <c r="AH312" i="25"/>
  <c r="AH313" i="25"/>
  <c r="AH315" i="25"/>
  <c r="AH316" i="25"/>
  <c r="AH317" i="25"/>
  <c r="AH318" i="25"/>
  <c r="AH319" i="25"/>
  <c r="AH321" i="25"/>
  <c r="AH323" i="25"/>
  <c r="AH325" i="25"/>
  <c r="AH327" i="25"/>
  <c r="AH328" i="25"/>
  <c r="AH329" i="25"/>
  <c r="AH331" i="25"/>
  <c r="AH333" i="25"/>
  <c r="AH335" i="25"/>
  <c r="AH336" i="25"/>
  <c r="AH337" i="25"/>
  <c r="AH339" i="25"/>
  <c r="AH340" i="25"/>
  <c r="AH341" i="25"/>
  <c r="AH342" i="25"/>
  <c r="AH343" i="25"/>
  <c r="AH345" i="25"/>
  <c r="AH347" i="25"/>
  <c r="AH349" i="25"/>
  <c r="AH351" i="25"/>
  <c r="AH352" i="25"/>
  <c r="AH353" i="25"/>
  <c r="AH355" i="25"/>
  <c r="AH357" i="25"/>
  <c r="AH359" i="25"/>
  <c r="AH360" i="25"/>
  <c r="AH361" i="25"/>
  <c r="AH363" i="25"/>
  <c r="AH364" i="25"/>
  <c r="AH365" i="25"/>
  <c r="AH366" i="25"/>
  <c r="AH367" i="25"/>
  <c r="AH369" i="25"/>
  <c r="AH371" i="25"/>
  <c r="AH373" i="25"/>
  <c r="AH375" i="25"/>
  <c r="AH376" i="25"/>
  <c r="AH377" i="25"/>
  <c r="AH379" i="25"/>
  <c r="AH381" i="25"/>
  <c r="AH383" i="25"/>
  <c r="AH384" i="25"/>
  <c r="AH385" i="25"/>
  <c r="AH387" i="25"/>
  <c r="AH388" i="25"/>
  <c r="AH389" i="25"/>
  <c r="AH390" i="25"/>
  <c r="AH391" i="25"/>
  <c r="AH393" i="25"/>
  <c r="AH395" i="25"/>
  <c r="AH397" i="25"/>
  <c r="AH399" i="25"/>
  <c r="AH400" i="25"/>
  <c r="AH401" i="25"/>
  <c r="AH403" i="25"/>
  <c r="AH405" i="25"/>
  <c r="AH407" i="25"/>
  <c r="AH408" i="25"/>
  <c r="AH409" i="25"/>
  <c r="AH411" i="25"/>
  <c r="AH412" i="25"/>
  <c r="AH413" i="25"/>
  <c r="AH414" i="25"/>
  <c r="AH415" i="25"/>
  <c r="AH417" i="25"/>
  <c r="AH419" i="25"/>
  <c r="AH421" i="25"/>
  <c r="AH423" i="25"/>
  <c r="AH424" i="25"/>
  <c r="AH425" i="25"/>
  <c r="AH427" i="25"/>
  <c r="AH429" i="25"/>
  <c r="AH431" i="25"/>
  <c r="AH432" i="25"/>
  <c r="AH433" i="25"/>
  <c r="AH435" i="25"/>
  <c r="AH436" i="25"/>
  <c r="AH437" i="25"/>
  <c r="AH438" i="25"/>
  <c r="AH439" i="25"/>
  <c r="AH441" i="25"/>
  <c r="AH443" i="25"/>
  <c r="AH445" i="25"/>
  <c r="AH447" i="25"/>
  <c r="AH448" i="25"/>
  <c r="AH449" i="25"/>
  <c r="AH451" i="25"/>
  <c r="AH453" i="25"/>
  <c r="AH455" i="25"/>
  <c r="AH456" i="25"/>
  <c r="AH457" i="25"/>
  <c r="AH459" i="25"/>
  <c r="AH460" i="25"/>
  <c r="AH461" i="25"/>
  <c r="AH462" i="25"/>
  <c r="AH463" i="25"/>
  <c r="AH465" i="25"/>
  <c r="AH467" i="25"/>
  <c r="AH469" i="25"/>
  <c r="AH471" i="25"/>
  <c r="AH472" i="25"/>
  <c r="AH473" i="25"/>
  <c r="AH475" i="25"/>
  <c r="AH477" i="25"/>
  <c r="AH479" i="25"/>
  <c r="AH480" i="25"/>
  <c r="AH481" i="25"/>
  <c r="AH483" i="25"/>
  <c r="AH484" i="25"/>
  <c r="AH485" i="25"/>
  <c r="AH486" i="25"/>
  <c r="AH487" i="25"/>
  <c r="AH489" i="25"/>
  <c r="AH491" i="25"/>
  <c r="AH493" i="25"/>
  <c r="AH495" i="25"/>
  <c r="AH496" i="25"/>
  <c r="AH497" i="25"/>
  <c r="AH499" i="25"/>
  <c r="AH501" i="25"/>
  <c r="AH503" i="25"/>
  <c r="AH505" i="25"/>
  <c r="AH507" i="25"/>
  <c r="AH509" i="25"/>
  <c r="AH511" i="25"/>
  <c r="AH513" i="25"/>
  <c r="AH515" i="25"/>
  <c r="AH517" i="25"/>
  <c r="AH519" i="25"/>
  <c r="AH521" i="25"/>
  <c r="AH523" i="25"/>
  <c r="AH525" i="25"/>
  <c r="AH527" i="25"/>
  <c r="AH528" i="25"/>
  <c r="AH529" i="25"/>
  <c r="AH531" i="25"/>
  <c r="AH532" i="25"/>
  <c r="AH533" i="25"/>
  <c r="AH535" i="25"/>
  <c r="AH537" i="25"/>
  <c r="AH539" i="25"/>
  <c r="AH541" i="25"/>
  <c r="AH543" i="25"/>
  <c r="AH544" i="25"/>
  <c r="AH545" i="25"/>
  <c r="AH547" i="25"/>
  <c r="AH549" i="25"/>
  <c r="AH551" i="25"/>
  <c r="AH552" i="25"/>
  <c r="AH553" i="25"/>
  <c r="AH555" i="25"/>
  <c r="AH556" i="25"/>
  <c r="AH557" i="25"/>
  <c r="AH559" i="25"/>
  <c r="AH561" i="25"/>
  <c r="AH563" i="25"/>
  <c r="AH564" i="25"/>
  <c r="AH565" i="25"/>
  <c r="AH567" i="25"/>
  <c r="AH568" i="25"/>
  <c r="AH569" i="25"/>
  <c r="AH571" i="25"/>
  <c r="AH573" i="25"/>
  <c r="AH575" i="25"/>
  <c r="AH576" i="25"/>
  <c r="AH577" i="25"/>
  <c r="AH579" i="25"/>
  <c r="AH581" i="25"/>
  <c r="AH583" i="25"/>
  <c r="AH585" i="25"/>
  <c r="AH587" i="25"/>
  <c r="AH588" i="25"/>
  <c r="AH589" i="25"/>
  <c r="AH591" i="25"/>
  <c r="AH592" i="25"/>
  <c r="AH593" i="25"/>
  <c r="AH595" i="25"/>
  <c r="AH597" i="25"/>
  <c r="AH599" i="25"/>
  <c r="AH600" i="25"/>
  <c r="AH601" i="25"/>
  <c r="AH603" i="25"/>
  <c r="AH604" i="25"/>
  <c r="AH605" i="25"/>
  <c r="AH607" i="25"/>
  <c r="AH609" i="25"/>
  <c r="AH610" i="25"/>
  <c r="AH611" i="25"/>
  <c r="AH612" i="25"/>
  <c r="AH613" i="25"/>
  <c r="AH615" i="25"/>
  <c r="AH617" i="25"/>
  <c r="AH619" i="25"/>
  <c r="AH620" i="25"/>
  <c r="AH621" i="25"/>
  <c r="AH623" i="25"/>
  <c r="AH624" i="25"/>
  <c r="AH625" i="25"/>
  <c r="AH627" i="25"/>
  <c r="AH628" i="25"/>
  <c r="AH629" i="25"/>
  <c r="AH631" i="25"/>
  <c r="AH633" i="25"/>
  <c r="AH635" i="25"/>
  <c r="AH637" i="25"/>
  <c r="AH639" i="25"/>
  <c r="AH640" i="25"/>
  <c r="AH641" i="25"/>
  <c r="AH643" i="25"/>
  <c r="AH645" i="25"/>
  <c r="AH647" i="25"/>
  <c r="AH648" i="25"/>
  <c r="AH649" i="25"/>
  <c r="AH651" i="25"/>
  <c r="AH652" i="25"/>
  <c r="AH653" i="25"/>
  <c r="AH655" i="25"/>
  <c r="AH657" i="25"/>
  <c r="AH659" i="25"/>
  <c r="AH660" i="25"/>
  <c r="AH661" i="25"/>
  <c r="AH663" i="25"/>
  <c r="AH664" i="25"/>
  <c r="AH665" i="25"/>
  <c r="AH667" i="25"/>
  <c r="AH669" i="25"/>
  <c r="AH671" i="25"/>
  <c r="AH673" i="25"/>
  <c r="AH675" i="25"/>
  <c r="AH676" i="25"/>
  <c r="AH677" i="25"/>
  <c r="AH679" i="25"/>
  <c r="AH681" i="25"/>
  <c r="AH683" i="25"/>
  <c r="AH684" i="25"/>
  <c r="AH685" i="25"/>
  <c r="AH687" i="25"/>
  <c r="AH688" i="25"/>
  <c r="AH689" i="25"/>
  <c r="AH691" i="25"/>
  <c r="AH693" i="25"/>
  <c r="AH695" i="25"/>
  <c r="AH696" i="25"/>
  <c r="AH697" i="25"/>
  <c r="AH699" i="25"/>
  <c r="AH700" i="25"/>
  <c r="AH701" i="25"/>
  <c r="AH703" i="25"/>
  <c r="AH705" i="25"/>
  <c r="AH707" i="25"/>
  <c r="AH708" i="25"/>
  <c r="AH709" i="25"/>
  <c r="AH711" i="25"/>
  <c r="AH712" i="25"/>
  <c r="AH713" i="25"/>
  <c r="AH715" i="25"/>
  <c r="AH716" i="25"/>
  <c r="AH717" i="25"/>
  <c r="AH718" i="25"/>
  <c r="AH719" i="25"/>
  <c r="AH720" i="25"/>
  <c r="AH721" i="25"/>
  <c r="AH723" i="25"/>
  <c r="AH724" i="25"/>
  <c r="AH725" i="25"/>
  <c r="AH727" i="25"/>
  <c r="AH729" i="25"/>
  <c r="AH731" i="25"/>
  <c r="AH732" i="25"/>
  <c r="AH733" i="25"/>
  <c r="AH735" i="25"/>
  <c r="AH736" i="25"/>
  <c r="AH737" i="25"/>
  <c r="AH739" i="25"/>
  <c r="AH741" i="25"/>
  <c r="AH743" i="25"/>
  <c r="AH744" i="25"/>
  <c r="AH745" i="25"/>
  <c r="AH747" i="25"/>
  <c r="AH748" i="25"/>
  <c r="AH749" i="25"/>
  <c r="AH751" i="25"/>
  <c r="AH753" i="25"/>
  <c r="AH755" i="25"/>
  <c r="AH756" i="25"/>
  <c r="AH757" i="25"/>
  <c r="AH759" i="25"/>
  <c r="AH760" i="25"/>
  <c r="AH761" i="25"/>
  <c r="AH762" i="25"/>
  <c r="AH763" i="25"/>
  <c r="AH765" i="25"/>
  <c r="AH767" i="25"/>
  <c r="AH768" i="25"/>
  <c r="AH769" i="25"/>
  <c r="AH771" i="25"/>
  <c r="AH772" i="25"/>
  <c r="AH773" i="25"/>
  <c r="AH775" i="25"/>
  <c r="AH777" i="25"/>
  <c r="AH779" i="25"/>
  <c r="AH780" i="25"/>
  <c r="AH781" i="25"/>
  <c r="AH783" i="25"/>
  <c r="AH784" i="25"/>
  <c r="AH785" i="25"/>
  <c r="AH787" i="25"/>
  <c r="AH789" i="25"/>
  <c r="AH791" i="25"/>
  <c r="AH792" i="25"/>
  <c r="AH793" i="25"/>
  <c r="AH795" i="25"/>
  <c r="AH796" i="25"/>
  <c r="AH797" i="25"/>
  <c r="AH799" i="25"/>
  <c r="AH800" i="25"/>
  <c r="AH801" i="25"/>
  <c r="AH803" i="25"/>
  <c r="AH804" i="25"/>
  <c r="AH805" i="25"/>
  <c r="AH807" i="25"/>
  <c r="AH808" i="25"/>
  <c r="AH809" i="25"/>
  <c r="AH811" i="25"/>
  <c r="AH813" i="25"/>
  <c r="AH815" i="25"/>
  <c r="AH816" i="25"/>
  <c r="AH817" i="25"/>
  <c r="AH819" i="25"/>
  <c r="AH820" i="25"/>
  <c r="AH821" i="25"/>
  <c r="AH823" i="25"/>
  <c r="AH825" i="25"/>
  <c r="AH827" i="25"/>
  <c r="AH828" i="25"/>
  <c r="AH829" i="25"/>
  <c r="AH831" i="25"/>
  <c r="AH832" i="25"/>
  <c r="AH833" i="25"/>
  <c r="AH834" i="25"/>
  <c r="AH835" i="25"/>
  <c r="AH837" i="25"/>
  <c r="AH839" i="25"/>
  <c r="AH840" i="25"/>
  <c r="AH841" i="25"/>
  <c r="AH843" i="25"/>
  <c r="AH844" i="25"/>
  <c r="AH845" i="25"/>
  <c r="AH847" i="25"/>
  <c r="AH849" i="25"/>
  <c r="AH851" i="25"/>
  <c r="AH852" i="25"/>
  <c r="AH853" i="25"/>
  <c r="AH855" i="25"/>
  <c r="AH856" i="25"/>
  <c r="AH857" i="25"/>
  <c r="AH859" i="25"/>
  <c r="AH861" i="25"/>
  <c r="AH863" i="25"/>
  <c r="AH864" i="25"/>
  <c r="AH865" i="25"/>
  <c r="AH867" i="25"/>
  <c r="AH868" i="25"/>
  <c r="AH869" i="25"/>
  <c r="AH871" i="25"/>
  <c r="AH873" i="25"/>
  <c r="AH875" i="25"/>
  <c r="AH876" i="25"/>
  <c r="AH877" i="25"/>
  <c r="AH879" i="25"/>
  <c r="AH880" i="25"/>
  <c r="AH881" i="25"/>
  <c r="AH883" i="25"/>
  <c r="AH885" i="25"/>
  <c r="AH886" i="25"/>
  <c r="AH887" i="25"/>
  <c r="AH888" i="25"/>
  <c r="AH889" i="25"/>
  <c r="AH891" i="25"/>
  <c r="AH892" i="25"/>
  <c r="AH893" i="25"/>
  <c r="AH895" i="25"/>
  <c r="AH897" i="25"/>
  <c r="AH899" i="25"/>
  <c r="AH900" i="25"/>
  <c r="AH901" i="25"/>
  <c r="AH903" i="25"/>
  <c r="AH904" i="25"/>
  <c r="AH905" i="25"/>
  <c r="AH907" i="25"/>
  <c r="AH909" i="25"/>
  <c r="AH911" i="25"/>
  <c r="AH912" i="25"/>
  <c r="AH913" i="25"/>
  <c r="AH915" i="25"/>
  <c r="AH916" i="25"/>
  <c r="AH917" i="25"/>
  <c r="AH919" i="25"/>
  <c r="AH921" i="25"/>
  <c r="AH923" i="25"/>
  <c r="AH924" i="25"/>
  <c r="AH925" i="25"/>
  <c r="AH927" i="25"/>
  <c r="AH928" i="25"/>
  <c r="AH929" i="25"/>
  <c r="AH931" i="25"/>
  <c r="AH933" i="25"/>
  <c r="AH935" i="25"/>
  <c r="AH936" i="25"/>
  <c r="AH937" i="25"/>
  <c r="AH939" i="25"/>
  <c r="AH940" i="25"/>
  <c r="AH941" i="25"/>
  <c r="AH943" i="25"/>
  <c r="AH944" i="25"/>
  <c r="AH945" i="25"/>
  <c r="AH947" i="25"/>
  <c r="AH948" i="25"/>
  <c r="AH949" i="25"/>
  <c r="AH951" i="25"/>
  <c r="AH952" i="25"/>
  <c r="AH953" i="25"/>
  <c r="AH955" i="25"/>
  <c r="AH957" i="25"/>
  <c r="AH959" i="25"/>
  <c r="AH960" i="25"/>
  <c r="AH961" i="25"/>
  <c r="AH963" i="25"/>
  <c r="AH964" i="25"/>
  <c r="AH965" i="25"/>
  <c r="AH967" i="25"/>
  <c r="AH969" i="25"/>
  <c r="AH971" i="25"/>
  <c r="AH972" i="25"/>
  <c r="AH973" i="25"/>
  <c r="AH975" i="25"/>
  <c r="AH976" i="25"/>
  <c r="AH977" i="25"/>
  <c r="AH978" i="25"/>
  <c r="AH979" i="25"/>
  <c r="AH981" i="25"/>
  <c r="AH983" i="25"/>
  <c r="AH984" i="25"/>
  <c r="AH985" i="25"/>
  <c r="AH987" i="25"/>
  <c r="AH988" i="25"/>
  <c r="AH989" i="25"/>
  <c r="AH991" i="25"/>
  <c r="AH993" i="25"/>
  <c r="AH995" i="25"/>
  <c r="AH996" i="25"/>
  <c r="AH997" i="25"/>
  <c r="AH999" i="25"/>
  <c r="AH1000" i="25"/>
  <c r="AH1001" i="25"/>
  <c r="AH1003" i="25"/>
  <c r="AH1005" i="25"/>
  <c r="AH1007" i="25"/>
  <c r="AH1008" i="25"/>
  <c r="AH1009" i="25"/>
  <c r="AH1011" i="25"/>
  <c r="AH1012" i="25"/>
  <c r="AH1013" i="25"/>
  <c r="AH1015" i="25"/>
  <c r="AH1017" i="25"/>
  <c r="AH1019" i="25"/>
  <c r="AH1020" i="25"/>
  <c r="AH1021" i="25"/>
  <c r="AH1023" i="25"/>
  <c r="AH1024" i="25"/>
  <c r="AH1025" i="25"/>
  <c r="AH1027" i="25"/>
  <c r="AH1029" i="25"/>
  <c r="AH1030" i="25"/>
  <c r="AH1031" i="25"/>
  <c r="AH1032" i="25"/>
  <c r="AH1033" i="25"/>
  <c r="AH1035" i="25"/>
  <c r="AH1036" i="25"/>
  <c r="AH1037" i="25"/>
  <c r="AH1039" i="25"/>
  <c r="AH1041" i="25"/>
  <c r="AH1043" i="25"/>
  <c r="AH1044" i="25"/>
  <c r="AH1045" i="25"/>
  <c r="AH1047" i="25"/>
  <c r="AH1048" i="25"/>
  <c r="AH1049" i="25"/>
  <c r="AH1050" i="25"/>
  <c r="AH1051" i="25"/>
  <c r="AH1053" i="25"/>
  <c r="AH1055" i="25"/>
  <c r="AH1056" i="25"/>
  <c r="AH1057" i="25"/>
  <c r="AH1059" i="25"/>
  <c r="AH1060" i="25"/>
  <c r="AH1061" i="25"/>
  <c r="AH1063" i="25"/>
  <c r="AH1065" i="25"/>
  <c r="AH1066" i="25"/>
  <c r="AH1067" i="25"/>
  <c r="AH1068" i="25"/>
  <c r="AH1069" i="25"/>
  <c r="AH1071" i="25"/>
  <c r="AH1072" i="25"/>
  <c r="AH1073" i="25"/>
  <c r="AH1075" i="25"/>
  <c r="AH1077" i="25"/>
  <c r="AH1079" i="25"/>
  <c r="AH1080" i="25"/>
  <c r="AH1081" i="25"/>
  <c r="AH1083" i="25"/>
  <c r="AH1084" i="25"/>
  <c r="AH1085" i="25"/>
  <c r="AH1087" i="25"/>
  <c r="AH1089" i="25"/>
  <c r="AH1091" i="25"/>
  <c r="AH1092" i="25"/>
  <c r="AH1093" i="25"/>
  <c r="AH1095" i="25"/>
  <c r="AH1096" i="25"/>
  <c r="AH1097" i="25"/>
  <c r="AH1099" i="25"/>
  <c r="AH1101" i="25"/>
  <c r="AH1103" i="25"/>
  <c r="AH1104" i="25"/>
  <c r="AH1105" i="25"/>
  <c r="AH1107" i="25"/>
  <c r="AH1108" i="25"/>
  <c r="AH1109" i="25"/>
  <c r="AH1111" i="25"/>
  <c r="AH1113" i="25"/>
  <c r="AH1115" i="25"/>
  <c r="AH1116" i="25"/>
  <c r="AH1117" i="25"/>
  <c r="AH1119" i="25"/>
  <c r="AH1120" i="25"/>
  <c r="AH1121" i="25"/>
  <c r="AH1123" i="25"/>
  <c r="AH1125" i="25"/>
  <c r="AH1126" i="25"/>
  <c r="AH1127" i="25"/>
  <c r="AH1128" i="25"/>
  <c r="AH1129" i="25"/>
  <c r="AH1131" i="25"/>
  <c r="AH1132" i="25"/>
  <c r="AH1133" i="25"/>
  <c r="AH1135" i="25"/>
  <c r="AH1137" i="25"/>
  <c r="AH1139" i="25"/>
  <c r="AH1140" i="25"/>
  <c r="AH1141" i="25"/>
  <c r="AH1143" i="25"/>
  <c r="AH1144" i="25"/>
  <c r="AH1145" i="25"/>
  <c r="AH1146" i="25"/>
  <c r="AH1147" i="25"/>
  <c r="AH1148" i="25"/>
  <c r="AH1149" i="25"/>
  <c r="AH1150" i="25"/>
  <c r="AH1151" i="25"/>
  <c r="AH1152" i="25"/>
  <c r="AH1153" i="25"/>
  <c r="AH1155" i="25"/>
  <c r="AH1156" i="25"/>
  <c r="AH1157" i="25"/>
  <c r="AH1159" i="25"/>
  <c r="AH1161" i="25"/>
  <c r="AH1163" i="25"/>
  <c r="AH1164" i="25"/>
  <c r="AH1165" i="25"/>
  <c r="AH1167" i="25"/>
  <c r="AH1168" i="25"/>
  <c r="AH1169" i="25"/>
  <c r="AH1171" i="25"/>
  <c r="AH1173" i="25"/>
  <c r="AH1175" i="25"/>
  <c r="AH1176" i="25"/>
  <c r="AH1177" i="25"/>
  <c r="AH1179" i="25"/>
  <c r="AH1180" i="25"/>
  <c r="AH1181" i="25"/>
  <c r="AH1183" i="25"/>
  <c r="AH1185" i="25"/>
  <c r="AH1187" i="25"/>
  <c r="AH1188" i="25"/>
  <c r="AH1189" i="25"/>
  <c r="AH1191" i="25"/>
  <c r="AH1192" i="25"/>
  <c r="AH1193" i="25"/>
  <c r="AH1195" i="25"/>
  <c r="AH1197" i="25"/>
  <c r="AH1199" i="25"/>
  <c r="AH1200" i="25"/>
  <c r="AH1201" i="25"/>
  <c r="AH1203" i="25"/>
  <c r="AH1204" i="25"/>
  <c r="AH1205" i="25"/>
  <c r="AH1207" i="25"/>
  <c r="AH1209" i="25"/>
  <c r="AH1211" i="25"/>
  <c r="AH1212" i="25"/>
  <c r="AH1213" i="25"/>
  <c r="AH1215" i="25"/>
  <c r="AH1216" i="25"/>
  <c r="AH1217" i="25"/>
  <c r="AH1218" i="25"/>
  <c r="AH1219" i="25"/>
  <c r="AH1221" i="25"/>
  <c r="AH1222" i="25"/>
  <c r="AH1223" i="25"/>
  <c r="AH1224" i="25"/>
  <c r="AH1225" i="25"/>
  <c r="AH1227" i="25"/>
  <c r="AH1228" i="25"/>
  <c r="AH1229" i="25"/>
  <c r="AH1231" i="25"/>
  <c r="AH1232" i="25"/>
  <c r="AH1233" i="25"/>
  <c r="AH1235" i="25"/>
  <c r="AH1236" i="25"/>
  <c r="AH1237" i="25"/>
  <c r="AH1239" i="25"/>
  <c r="AH1240" i="25"/>
  <c r="AH1241" i="25"/>
  <c r="AH1242" i="25"/>
  <c r="AH1243" i="25"/>
  <c r="AH1245" i="25"/>
  <c r="AH1246" i="25"/>
  <c r="AH1247" i="25"/>
  <c r="AH1248" i="25"/>
  <c r="AH1249" i="25"/>
  <c r="AH1251" i="25"/>
  <c r="AH1252" i="25"/>
  <c r="AH1253" i="25"/>
  <c r="AH1255" i="25"/>
  <c r="AH1257" i="25"/>
  <c r="AH1259" i="25"/>
  <c r="AH1260" i="25"/>
  <c r="AH1261" i="25"/>
  <c r="AH1263" i="25"/>
  <c r="AH1264" i="25"/>
  <c r="AH1265" i="25"/>
  <c r="AH1267" i="25"/>
  <c r="AH1269" i="25"/>
  <c r="AH1271" i="25"/>
  <c r="AH1272" i="25"/>
  <c r="AH1273" i="25"/>
  <c r="AH1275" i="25"/>
  <c r="AH1276" i="25"/>
  <c r="AH1277" i="25"/>
  <c r="AH1279" i="25"/>
  <c r="AH1281" i="25"/>
  <c r="AH1283" i="25"/>
  <c r="AH1284" i="25"/>
  <c r="AH1285" i="25"/>
  <c r="AH1287" i="25"/>
  <c r="AH1288" i="25"/>
  <c r="AH1289" i="25"/>
  <c r="AH1291" i="25"/>
  <c r="AH1293" i="25"/>
  <c r="AH1295" i="25"/>
  <c r="AH1296" i="25"/>
  <c r="AH1297" i="25"/>
  <c r="AH1299" i="25"/>
  <c r="AH1300" i="25"/>
  <c r="AH1301" i="25"/>
  <c r="AH1303" i="25"/>
  <c r="AH1305" i="25"/>
  <c r="AH1307" i="25"/>
  <c r="AH1308" i="25"/>
  <c r="AH1309" i="25"/>
  <c r="AH1311" i="25"/>
  <c r="AH1312" i="25"/>
  <c r="AH1313" i="25"/>
  <c r="AH1314" i="25"/>
  <c r="AH1315" i="25"/>
  <c r="AH1316" i="25"/>
  <c r="AH1317" i="25"/>
  <c r="AH1318" i="25"/>
  <c r="AH1319" i="25"/>
  <c r="AH1320" i="25"/>
  <c r="AH1321" i="25"/>
  <c r="AH1323" i="25"/>
  <c r="AH1324" i="25"/>
  <c r="AH1325" i="25"/>
  <c r="AH1327" i="25"/>
  <c r="AH1329" i="25"/>
  <c r="AH1331" i="25"/>
  <c r="AH1332" i="25"/>
  <c r="AH1333" i="25"/>
  <c r="AH1335" i="25"/>
  <c r="AH1336" i="25"/>
  <c r="AH1337" i="25"/>
  <c r="AH1338" i="25"/>
  <c r="AH1339" i="25"/>
  <c r="AH1341" i="25"/>
  <c r="AH1342" i="25"/>
  <c r="AH1343" i="25"/>
  <c r="AH1344" i="25"/>
  <c r="AH1345" i="25"/>
  <c r="AH1347" i="25"/>
  <c r="AH1348" i="25"/>
  <c r="AH1349" i="25"/>
  <c r="AH1351" i="25"/>
  <c r="AH1352" i="25"/>
  <c r="AH1353" i="25"/>
  <c r="AH1355" i="25"/>
  <c r="AH1356" i="25"/>
  <c r="AH1357" i="25"/>
  <c r="AH1359" i="25"/>
  <c r="AH1360" i="25"/>
  <c r="AH1361" i="25"/>
  <c r="AH1363" i="25"/>
  <c r="AH1365" i="25"/>
  <c r="AH1367" i="25"/>
  <c r="AH1368" i="25"/>
  <c r="AH1369" i="25"/>
  <c r="AH1371" i="25"/>
  <c r="AH1372" i="25"/>
  <c r="AH1373" i="25"/>
  <c r="AH1375" i="25"/>
  <c r="AH1376" i="25"/>
  <c r="AH1377" i="25"/>
  <c r="AH1379" i="25"/>
  <c r="AH1380" i="25"/>
  <c r="AH1381" i="25"/>
  <c r="AH1383" i="25"/>
  <c r="AH1384" i="25"/>
  <c r="AH1385" i="25"/>
  <c r="AH1387" i="25"/>
  <c r="AH1389" i="25"/>
  <c r="AH1391" i="25"/>
  <c r="AH1392" i="25"/>
  <c r="AH1393" i="25"/>
  <c r="AH1395" i="25"/>
  <c r="AH1396" i="25"/>
  <c r="AH1397" i="25"/>
  <c r="AH1399" i="25"/>
  <c r="AH1400" i="25"/>
  <c r="AH1401" i="25"/>
  <c r="AH1403" i="25"/>
  <c r="AH1404" i="25"/>
  <c r="AH1405" i="25"/>
  <c r="AH1407" i="25"/>
  <c r="AH1408" i="25"/>
  <c r="AH1409" i="25"/>
  <c r="AH1410" i="25"/>
  <c r="AH1411" i="25"/>
  <c r="AH1413" i="25"/>
  <c r="AH1414" i="25"/>
  <c r="AH1415" i="25"/>
  <c r="AH1416" i="25"/>
  <c r="AH1417" i="25"/>
  <c r="AH1419" i="25"/>
  <c r="AH1420" i="25"/>
  <c r="AH1421" i="25"/>
  <c r="AH1423" i="25"/>
  <c r="AH1425" i="25"/>
  <c r="AH1427" i="25"/>
  <c r="AH1428" i="25"/>
  <c r="AH1429" i="25"/>
  <c r="AH1431" i="25"/>
  <c r="AH1432" i="25"/>
  <c r="AH1433" i="25"/>
  <c r="AH1435" i="25"/>
  <c r="AH1437" i="25"/>
  <c r="AH1439" i="25"/>
  <c r="AH1440" i="25"/>
  <c r="AH1441" i="25"/>
  <c r="AH1443" i="25"/>
  <c r="AH1444" i="25"/>
  <c r="AH1445" i="25"/>
  <c r="AH1446" i="25"/>
  <c r="AH1447" i="25"/>
  <c r="AH1449" i="25"/>
  <c r="AH1450" i="25"/>
  <c r="AH1451" i="25"/>
  <c r="AH1452" i="25"/>
  <c r="AH1453" i="25"/>
  <c r="AH1455" i="25"/>
  <c r="AH1456" i="25"/>
  <c r="AH1457" i="25"/>
  <c r="AH1459" i="25"/>
  <c r="AH1461" i="25"/>
  <c r="AH1463" i="25"/>
  <c r="AH1464" i="25"/>
  <c r="AH1465" i="25"/>
  <c r="AH1467" i="25"/>
  <c r="AH1468" i="25"/>
  <c r="AH1469" i="25"/>
  <c r="AH1471" i="25"/>
  <c r="AH1473" i="25"/>
  <c r="AH1475" i="25"/>
  <c r="AH1476" i="25"/>
  <c r="AH1477" i="25"/>
  <c r="AH1479" i="25"/>
  <c r="AH1480" i="25"/>
  <c r="AH1481" i="25"/>
  <c r="AH1483" i="25"/>
  <c r="AH1485" i="25"/>
  <c r="AH1487" i="25"/>
  <c r="AH1488" i="25"/>
  <c r="AH1489" i="25"/>
  <c r="AH1491" i="25"/>
  <c r="AH1492" i="25"/>
  <c r="AH1493" i="25"/>
  <c r="AH1494" i="25"/>
  <c r="AH1495" i="25"/>
  <c r="AH1497" i="25"/>
  <c r="AH1498" i="25"/>
  <c r="AH1499" i="25"/>
  <c r="AH1500" i="25"/>
  <c r="AH1501" i="25"/>
  <c r="AH1503" i="25"/>
  <c r="AH1504" i="25"/>
  <c r="AH1505" i="25"/>
  <c r="AH1507" i="25"/>
  <c r="AH1509" i="25"/>
  <c r="AH1511" i="25"/>
  <c r="AH1512" i="25"/>
  <c r="AH1513" i="25"/>
  <c r="AH1515" i="25"/>
  <c r="AH1516" i="25"/>
  <c r="AH1517" i="25"/>
  <c r="AH1519" i="25"/>
  <c r="AH1520" i="25"/>
  <c r="AH1521" i="25"/>
  <c r="AH1523" i="25"/>
  <c r="AH1524" i="25"/>
  <c r="AH1525" i="25"/>
  <c r="AH1527" i="25"/>
  <c r="AH1528" i="25"/>
  <c r="AH1529" i="25"/>
  <c r="AH1531" i="25"/>
  <c r="AH1533" i="25"/>
  <c r="AH1535" i="25"/>
  <c r="AH1536" i="25"/>
  <c r="AH1537" i="25"/>
  <c r="AH1539" i="25"/>
  <c r="AH1540" i="25"/>
  <c r="AH1541" i="25"/>
  <c r="AH1542" i="25"/>
  <c r="AH1543" i="25"/>
  <c r="AH1545" i="25"/>
  <c r="AH1546" i="25"/>
  <c r="AH1547" i="25"/>
  <c r="AH1548" i="25"/>
  <c r="AH1549" i="25"/>
  <c r="AH1551" i="25"/>
  <c r="AH1552" i="25"/>
  <c r="AH1553" i="25"/>
  <c r="AH1555" i="25"/>
  <c r="AH1557" i="25"/>
  <c r="AH1559" i="25"/>
  <c r="AH1560" i="25"/>
  <c r="AH1561" i="25"/>
  <c r="AH1563" i="25"/>
  <c r="AH1564" i="25"/>
  <c r="AH1565" i="25"/>
  <c r="AH1567" i="25"/>
  <c r="AH1569" i="25"/>
  <c r="AH1571" i="25"/>
  <c r="AH1572" i="25"/>
  <c r="AH1573" i="25"/>
  <c r="AH1575" i="25"/>
  <c r="AH1576" i="25"/>
  <c r="AH1577" i="25"/>
  <c r="AH1579" i="25"/>
  <c r="AH1581" i="25"/>
  <c r="AH1583" i="25"/>
  <c r="AH1584" i="25"/>
  <c r="AH1585" i="25"/>
  <c r="AH1587" i="25"/>
  <c r="AH1588" i="25"/>
  <c r="AH1589" i="25"/>
  <c r="AH1590" i="25"/>
  <c r="AH1591" i="25"/>
  <c r="AH1593" i="25"/>
  <c r="AH1594" i="25"/>
  <c r="AH1595" i="25"/>
  <c r="AH1596" i="25"/>
  <c r="AH1597" i="25"/>
  <c r="AH1599" i="25"/>
  <c r="AH1600" i="25"/>
  <c r="AH1601" i="25"/>
  <c r="AH1603" i="25"/>
  <c r="AH1605" i="25"/>
  <c r="AH1607" i="25"/>
  <c r="AH1608" i="25"/>
  <c r="AH1609" i="25"/>
  <c r="AH1611" i="25"/>
  <c r="AH1612" i="25"/>
  <c r="AH1613" i="25"/>
  <c r="AH1615" i="25"/>
  <c r="AH1617" i="25"/>
  <c r="AH1619" i="25"/>
  <c r="AH1620" i="25"/>
  <c r="AH1621" i="25"/>
  <c r="AH1623" i="25"/>
  <c r="AH1624" i="25"/>
  <c r="AH1625" i="25"/>
  <c r="AH1627" i="25"/>
  <c r="AH1629" i="25"/>
  <c r="AH1631" i="25"/>
  <c r="AH1632" i="25"/>
  <c r="AH1633" i="25"/>
  <c r="AH1635" i="25"/>
  <c r="AH1636" i="25"/>
  <c r="AH1637" i="25"/>
  <c r="AH1638" i="25"/>
  <c r="AH1639" i="25"/>
  <c r="AH1641" i="25"/>
  <c r="AH1642" i="25"/>
  <c r="AH1643" i="25"/>
  <c r="AH1644" i="25"/>
  <c r="AH1645" i="25"/>
  <c r="AH1647" i="25"/>
  <c r="AH1648" i="25"/>
  <c r="AH1649" i="25"/>
  <c r="AH1651" i="25"/>
  <c r="AH1653" i="25"/>
  <c r="AH1655" i="25"/>
  <c r="AH1656" i="25"/>
  <c r="AH1657" i="25"/>
  <c r="AH1659" i="25"/>
  <c r="AH1660" i="25"/>
  <c r="AH1661" i="25"/>
  <c r="AH1663" i="25"/>
  <c r="AH1664" i="25"/>
  <c r="AH1665" i="25"/>
  <c r="AH1667" i="25"/>
  <c r="AH1668" i="25"/>
  <c r="AH1669" i="25"/>
  <c r="AH1671" i="25"/>
  <c r="AH1672" i="25"/>
  <c r="AH1673" i="25"/>
  <c r="AH1675" i="25"/>
  <c r="AH1677" i="25"/>
  <c r="AH1679" i="25"/>
  <c r="AH1680" i="25"/>
  <c r="AH1681" i="25"/>
  <c r="AH1683" i="25"/>
  <c r="AH1684" i="25"/>
  <c r="AH1685" i="25"/>
  <c r="AH1686" i="25"/>
  <c r="AH1687" i="25"/>
  <c r="AH1689" i="25"/>
  <c r="AH1690" i="25"/>
  <c r="AH1691" i="25"/>
  <c r="AH1692" i="25"/>
  <c r="AH1693" i="25"/>
  <c r="AH1695" i="25"/>
  <c r="AH1696" i="25"/>
  <c r="AH1697" i="25"/>
  <c r="AH1699" i="25"/>
  <c r="AH1701" i="25"/>
  <c r="AH1703" i="25"/>
  <c r="AH1704" i="25"/>
  <c r="AH1705" i="25"/>
  <c r="AH1707" i="25"/>
  <c r="AH1708" i="25"/>
  <c r="AH1709" i="25"/>
  <c r="AH1711" i="25"/>
  <c r="AH1713" i="25"/>
  <c r="AH1715" i="25"/>
  <c r="AH1716" i="25"/>
  <c r="AH1717" i="25"/>
  <c r="AH1719" i="25"/>
  <c r="AH1720" i="25"/>
  <c r="AH1721" i="25"/>
  <c r="AH1723" i="25"/>
  <c r="AH1725" i="25"/>
  <c r="AH1727" i="25"/>
  <c r="AH1728" i="25"/>
  <c r="AH1729" i="25"/>
  <c r="AH1731" i="25"/>
  <c r="AH1732" i="25"/>
  <c r="AH1733" i="25"/>
  <c r="AH1734" i="25"/>
  <c r="AH1735" i="25"/>
  <c r="AH1737" i="25"/>
  <c r="AH1738" i="25"/>
  <c r="AH1739" i="25"/>
  <c r="AH1740" i="25"/>
  <c r="AH1741" i="25"/>
  <c r="AH1743" i="25"/>
  <c r="AH1744" i="25"/>
  <c r="AH1745" i="25"/>
  <c r="AH1747" i="25"/>
  <c r="AH1749" i="25"/>
  <c r="AH1751" i="25"/>
  <c r="AH1752" i="25"/>
  <c r="AH1753" i="25"/>
  <c r="AH1755" i="25"/>
  <c r="AH1756" i="25"/>
  <c r="AH1757" i="25"/>
  <c r="AH1759" i="25"/>
  <c r="AH1761" i="25"/>
  <c r="AH1763" i="25"/>
  <c r="AH1764" i="25"/>
  <c r="AH1765" i="25"/>
  <c r="AH1767" i="25"/>
  <c r="AH1768" i="25"/>
  <c r="AH1769" i="25"/>
  <c r="AH1771" i="25"/>
  <c r="AH1773" i="25"/>
  <c r="AH1775" i="25"/>
  <c r="AH1776" i="25"/>
  <c r="AH1777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C5" i="36" s="1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E28" i="12" s="1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S122" i="17"/>
  <c r="Q122" i="17"/>
  <c r="P122" i="17"/>
  <c r="O122" i="17"/>
  <c r="N122" i="17"/>
  <c r="I122" i="17"/>
  <c r="H122" i="17"/>
  <c r="F122" i="17"/>
  <c r="D122" i="17"/>
  <c r="AA122" i="17"/>
  <c r="Z122" i="17"/>
  <c r="S121" i="17"/>
  <c r="Q121" i="17"/>
  <c r="P121" i="17"/>
  <c r="O121" i="17"/>
  <c r="N121" i="17"/>
  <c r="I121" i="17"/>
  <c r="H121" i="17"/>
  <c r="F121" i="17"/>
  <c r="D121" i="17"/>
  <c r="AA121" i="17"/>
  <c r="Z121" i="17"/>
  <c r="S120" i="17"/>
  <c r="Q120" i="17"/>
  <c r="P120" i="17"/>
  <c r="O120" i="17"/>
  <c r="N120" i="17"/>
  <c r="I120" i="17"/>
  <c r="H120" i="17"/>
  <c r="F120" i="17"/>
  <c r="D120" i="17"/>
  <c r="AA120" i="17"/>
  <c r="Z120" i="17"/>
  <c r="S119" i="17"/>
  <c r="Q119" i="17"/>
  <c r="P119" i="17"/>
  <c r="O119" i="17"/>
  <c r="N119" i="17"/>
  <c r="I119" i="17"/>
  <c r="H119" i="17"/>
  <c r="F119" i="17"/>
  <c r="D119" i="17"/>
  <c r="AA119" i="17"/>
  <c r="Z119" i="17"/>
  <c r="S118" i="17"/>
  <c r="Q118" i="17"/>
  <c r="P118" i="17"/>
  <c r="O118" i="17"/>
  <c r="N118" i="17"/>
  <c r="I118" i="17"/>
  <c r="H118" i="17"/>
  <c r="F118" i="17"/>
  <c r="D118" i="17"/>
  <c r="AA118" i="17"/>
  <c r="Z118" i="17"/>
  <c r="S117" i="17"/>
  <c r="Q117" i="17"/>
  <c r="P117" i="17"/>
  <c r="O117" i="17"/>
  <c r="N117" i="17"/>
  <c r="I117" i="17"/>
  <c r="H117" i="17"/>
  <c r="F117" i="17"/>
  <c r="D117" i="17"/>
  <c r="AA117" i="17"/>
  <c r="Z117" i="17"/>
  <c r="S116" i="17"/>
  <c r="Q116" i="17"/>
  <c r="P116" i="17"/>
  <c r="O116" i="17"/>
  <c r="N116" i="17"/>
  <c r="I116" i="17"/>
  <c r="H116" i="17"/>
  <c r="F116" i="17"/>
  <c r="D116" i="17"/>
  <c r="AA116" i="17"/>
  <c r="Z116" i="17"/>
  <c r="S115" i="17"/>
  <c r="Q115" i="17"/>
  <c r="P115" i="17"/>
  <c r="O115" i="17"/>
  <c r="N115" i="17"/>
  <c r="I115" i="17"/>
  <c r="H115" i="17"/>
  <c r="F115" i="17"/>
  <c r="D115" i="17"/>
  <c r="AA115" i="17"/>
  <c r="Z115" i="17"/>
  <c r="S114" i="17"/>
  <c r="Q114" i="17"/>
  <c r="P114" i="17"/>
  <c r="O114" i="17"/>
  <c r="N114" i="17"/>
  <c r="I114" i="17"/>
  <c r="H114" i="17"/>
  <c r="F114" i="17"/>
  <c r="D114" i="17"/>
  <c r="AA114" i="17"/>
  <c r="Z114" i="17"/>
  <c r="S113" i="17"/>
  <c r="Q113" i="17"/>
  <c r="P113" i="17"/>
  <c r="O113" i="17"/>
  <c r="N113" i="17"/>
  <c r="I113" i="17"/>
  <c r="H113" i="17"/>
  <c r="F113" i="17"/>
  <c r="D113" i="17"/>
  <c r="AA113" i="17"/>
  <c r="Z113" i="17"/>
  <c r="S112" i="17"/>
  <c r="Q112" i="17"/>
  <c r="P112" i="17"/>
  <c r="O112" i="17"/>
  <c r="N112" i="17"/>
  <c r="I112" i="17"/>
  <c r="H112" i="17"/>
  <c r="F112" i="17"/>
  <c r="D112" i="17"/>
  <c r="AA112" i="17"/>
  <c r="Z112" i="17"/>
  <c r="S111" i="17"/>
  <c r="Q111" i="17"/>
  <c r="P111" i="17"/>
  <c r="O111" i="17"/>
  <c r="N111" i="17"/>
  <c r="I111" i="17"/>
  <c r="H111" i="17"/>
  <c r="F111" i="17"/>
  <c r="D111" i="17"/>
  <c r="AA111" i="17"/>
  <c r="Z111" i="17"/>
  <c r="S110" i="17"/>
  <c r="Q110" i="17"/>
  <c r="P110" i="17"/>
  <c r="O110" i="17"/>
  <c r="N110" i="17"/>
  <c r="I110" i="17"/>
  <c r="H110" i="17"/>
  <c r="F110" i="17"/>
  <c r="D110" i="17"/>
  <c r="AA110" i="17"/>
  <c r="Z110" i="17"/>
  <c r="S109" i="17"/>
  <c r="Q109" i="17"/>
  <c r="P109" i="17"/>
  <c r="O109" i="17"/>
  <c r="N109" i="17"/>
  <c r="I109" i="17"/>
  <c r="H109" i="17"/>
  <c r="F109" i="17"/>
  <c r="D109" i="17"/>
  <c r="AA109" i="17"/>
  <c r="Z109" i="17"/>
  <c r="S108" i="17"/>
  <c r="Q108" i="17"/>
  <c r="P108" i="17"/>
  <c r="O108" i="17"/>
  <c r="N108" i="17"/>
  <c r="I108" i="17"/>
  <c r="H108" i="17"/>
  <c r="F108" i="17"/>
  <c r="D108" i="17"/>
  <c r="AA108" i="17"/>
  <c r="Z108" i="17"/>
  <c r="S107" i="17"/>
  <c r="Q107" i="17"/>
  <c r="P107" i="17"/>
  <c r="O107" i="17"/>
  <c r="N107" i="17"/>
  <c r="I107" i="17"/>
  <c r="H107" i="17"/>
  <c r="F107" i="17"/>
  <c r="D107" i="17"/>
  <c r="AA107" i="17"/>
  <c r="Z107" i="17"/>
  <c r="S106" i="17"/>
  <c r="Q106" i="17"/>
  <c r="P106" i="17"/>
  <c r="O106" i="17"/>
  <c r="N106" i="17"/>
  <c r="I106" i="17"/>
  <c r="H106" i="17"/>
  <c r="F106" i="17"/>
  <c r="D106" i="17"/>
  <c r="AA106" i="17"/>
  <c r="Z106" i="17"/>
  <c r="S105" i="17"/>
  <c r="Q105" i="17"/>
  <c r="P105" i="17"/>
  <c r="O105" i="17"/>
  <c r="N105" i="17"/>
  <c r="I105" i="17"/>
  <c r="H105" i="17"/>
  <c r="F105" i="17"/>
  <c r="D105" i="17"/>
  <c r="AA105" i="17"/>
  <c r="Z105" i="17"/>
  <c r="S104" i="17"/>
  <c r="Q104" i="17"/>
  <c r="P104" i="17"/>
  <c r="O104" i="17"/>
  <c r="N104" i="17"/>
  <c r="I104" i="17"/>
  <c r="H104" i="17"/>
  <c r="F104" i="17"/>
  <c r="D104" i="17"/>
  <c r="AA104" i="17"/>
  <c r="Z104" i="17"/>
  <c r="S103" i="17"/>
  <c r="Q103" i="17"/>
  <c r="P103" i="17"/>
  <c r="O103" i="17"/>
  <c r="N103" i="17"/>
  <c r="I103" i="17"/>
  <c r="H103" i="17"/>
  <c r="F103" i="17"/>
  <c r="D103" i="17"/>
  <c r="AA103" i="17"/>
  <c r="Z103" i="17"/>
  <c r="S102" i="17"/>
  <c r="Q102" i="17"/>
  <c r="P102" i="17"/>
  <c r="O102" i="17"/>
  <c r="N102" i="17"/>
  <c r="I102" i="17"/>
  <c r="H102" i="17"/>
  <c r="F102" i="17"/>
  <c r="D102" i="17"/>
  <c r="AA102" i="17"/>
  <c r="Z102" i="17"/>
  <c r="S101" i="17"/>
  <c r="Q101" i="17"/>
  <c r="P101" i="17"/>
  <c r="O101" i="17"/>
  <c r="N101" i="17"/>
  <c r="I101" i="17"/>
  <c r="H101" i="17"/>
  <c r="F101" i="17"/>
  <c r="D101" i="17"/>
  <c r="AA101" i="17"/>
  <c r="Z101" i="17"/>
  <c r="S100" i="17"/>
  <c r="Q100" i="17"/>
  <c r="P100" i="17"/>
  <c r="O100" i="17"/>
  <c r="N100" i="17"/>
  <c r="I100" i="17"/>
  <c r="H100" i="17"/>
  <c r="F100" i="17"/>
  <c r="D100" i="17"/>
  <c r="AA100" i="17"/>
  <c r="Z100" i="17"/>
  <c r="S99" i="17"/>
  <c r="Q99" i="17"/>
  <c r="P99" i="17"/>
  <c r="O99" i="17"/>
  <c r="N99" i="17"/>
  <c r="I99" i="17"/>
  <c r="H99" i="17"/>
  <c r="F99" i="17"/>
  <c r="D99" i="17"/>
  <c r="AA99" i="17"/>
  <c r="Z99" i="17"/>
  <c r="S98" i="17"/>
  <c r="Q98" i="17"/>
  <c r="P98" i="17"/>
  <c r="O98" i="17"/>
  <c r="N98" i="17"/>
  <c r="I98" i="17"/>
  <c r="H98" i="17"/>
  <c r="F98" i="17"/>
  <c r="D98" i="17"/>
  <c r="AA98" i="17"/>
  <c r="Z98" i="17"/>
  <c r="S97" i="17"/>
  <c r="Q97" i="17"/>
  <c r="P97" i="17"/>
  <c r="O97" i="17"/>
  <c r="N97" i="17"/>
  <c r="I97" i="17"/>
  <c r="H97" i="17"/>
  <c r="F97" i="17"/>
  <c r="D97" i="17"/>
  <c r="AA97" i="17"/>
  <c r="Z97" i="17"/>
  <c r="S96" i="17"/>
  <c r="Q96" i="17"/>
  <c r="P96" i="17"/>
  <c r="O96" i="17"/>
  <c r="N96" i="17"/>
  <c r="I96" i="17"/>
  <c r="H96" i="17"/>
  <c r="F96" i="17"/>
  <c r="D96" i="17"/>
  <c r="AA96" i="17"/>
  <c r="Z96" i="17"/>
  <c r="S95" i="17"/>
  <c r="Q95" i="17"/>
  <c r="P95" i="17"/>
  <c r="O95" i="17"/>
  <c r="N95" i="17"/>
  <c r="I95" i="17"/>
  <c r="H95" i="17"/>
  <c r="F95" i="17"/>
  <c r="D95" i="17"/>
  <c r="AA95" i="17"/>
  <c r="Z95" i="17"/>
  <c r="S94" i="17"/>
  <c r="Q94" i="17"/>
  <c r="P94" i="17"/>
  <c r="O94" i="17"/>
  <c r="N94" i="17"/>
  <c r="I94" i="17"/>
  <c r="H94" i="17"/>
  <c r="F94" i="17"/>
  <c r="D94" i="17"/>
  <c r="AA94" i="17"/>
  <c r="Z94" i="17"/>
  <c r="S93" i="17"/>
  <c r="Q93" i="17"/>
  <c r="P93" i="17"/>
  <c r="O93" i="17"/>
  <c r="N93" i="17"/>
  <c r="I93" i="17"/>
  <c r="H93" i="17"/>
  <c r="F93" i="17"/>
  <c r="D93" i="17"/>
  <c r="AA93" i="17"/>
  <c r="Z93" i="17"/>
  <c r="S92" i="17"/>
  <c r="Q92" i="17"/>
  <c r="P92" i="17"/>
  <c r="O92" i="17"/>
  <c r="N92" i="17"/>
  <c r="I92" i="17"/>
  <c r="H92" i="17"/>
  <c r="F92" i="17"/>
  <c r="D92" i="17"/>
  <c r="AA92" i="17"/>
  <c r="Z92" i="17"/>
  <c r="S91" i="17"/>
  <c r="Q91" i="17"/>
  <c r="P91" i="17"/>
  <c r="O91" i="17"/>
  <c r="N91" i="17"/>
  <c r="I91" i="17"/>
  <c r="H91" i="17"/>
  <c r="F91" i="17"/>
  <c r="D91" i="17"/>
  <c r="AA91" i="17"/>
  <c r="Z91" i="17"/>
  <c r="S90" i="17"/>
  <c r="Q90" i="17"/>
  <c r="P90" i="17"/>
  <c r="O90" i="17"/>
  <c r="N90" i="17"/>
  <c r="I90" i="17"/>
  <c r="H90" i="17"/>
  <c r="F90" i="17"/>
  <c r="D90" i="17"/>
  <c r="AA90" i="17"/>
  <c r="Z90" i="17"/>
  <c r="S89" i="17"/>
  <c r="Q89" i="17"/>
  <c r="P89" i="17"/>
  <c r="O89" i="17"/>
  <c r="N89" i="17"/>
  <c r="I89" i="17"/>
  <c r="H89" i="17"/>
  <c r="F89" i="17"/>
  <c r="D89" i="17"/>
  <c r="AA89" i="17"/>
  <c r="Z89" i="17"/>
  <c r="S88" i="17"/>
  <c r="Q88" i="17"/>
  <c r="P88" i="17"/>
  <c r="O88" i="17"/>
  <c r="N88" i="17"/>
  <c r="I88" i="17"/>
  <c r="H88" i="17"/>
  <c r="F88" i="17"/>
  <c r="D88" i="17"/>
  <c r="AA88" i="17"/>
  <c r="Z88" i="17"/>
  <c r="S87" i="17"/>
  <c r="Q87" i="17"/>
  <c r="P87" i="17"/>
  <c r="O87" i="17"/>
  <c r="N87" i="17"/>
  <c r="I87" i="17"/>
  <c r="H87" i="17"/>
  <c r="F87" i="17"/>
  <c r="D87" i="17"/>
  <c r="AA87" i="17"/>
  <c r="Z87" i="17"/>
  <c r="S86" i="17"/>
  <c r="Q86" i="17"/>
  <c r="P86" i="17"/>
  <c r="O86" i="17"/>
  <c r="N86" i="17"/>
  <c r="I86" i="17"/>
  <c r="H86" i="17"/>
  <c r="F86" i="17"/>
  <c r="D86" i="17"/>
  <c r="AA86" i="17"/>
  <c r="Z86" i="17"/>
  <c r="S85" i="17"/>
  <c r="Q85" i="17"/>
  <c r="P85" i="17"/>
  <c r="O85" i="17"/>
  <c r="N85" i="17"/>
  <c r="I85" i="17"/>
  <c r="H85" i="17"/>
  <c r="F85" i="17"/>
  <c r="D85" i="17"/>
  <c r="AA85" i="17"/>
  <c r="Z85" i="17"/>
  <c r="S84" i="17"/>
  <c r="Q84" i="17"/>
  <c r="P84" i="17"/>
  <c r="O84" i="17"/>
  <c r="N84" i="17"/>
  <c r="I84" i="17"/>
  <c r="H84" i="17"/>
  <c r="F84" i="17"/>
  <c r="D84" i="17"/>
  <c r="AA83" i="17"/>
  <c r="Z83" i="17"/>
  <c r="S83" i="17"/>
  <c r="Q83" i="17"/>
  <c r="P83" i="17"/>
  <c r="O83" i="17"/>
  <c r="N83" i="17"/>
  <c r="I83" i="17"/>
  <c r="H83" i="17"/>
  <c r="F83" i="17"/>
  <c r="D83" i="17"/>
  <c r="AA82" i="17"/>
  <c r="Z82" i="17"/>
  <c r="S82" i="17"/>
  <c r="Q82" i="17"/>
  <c r="P82" i="17"/>
  <c r="O82" i="17"/>
  <c r="N82" i="17"/>
  <c r="I82" i="17"/>
  <c r="H82" i="17"/>
  <c r="F82" i="17"/>
  <c r="D82" i="17"/>
  <c r="AA81" i="17"/>
  <c r="Z81" i="17"/>
  <c r="S81" i="17"/>
  <c r="Q81" i="17"/>
  <c r="P81" i="17"/>
  <c r="O81" i="17"/>
  <c r="N81" i="17"/>
  <c r="I81" i="17"/>
  <c r="H81" i="17"/>
  <c r="F81" i="17"/>
  <c r="D81" i="17"/>
  <c r="AA80" i="17"/>
  <c r="Z80" i="17"/>
  <c r="S80" i="17"/>
  <c r="Q80" i="17"/>
  <c r="P80" i="17"/>
  <c r="O80" i="17"/>
  <c r="N80" i="17"/>
  <c r="I80" i="17"/>
  <c r="H80" i="17"/>
  <c r="F80" i="17"/>
  <c r="D80" i="17"/>
  <c r="AA79" i="17"/>
  <c r="Z79" i="17"/>
  <c r="S79" i="17"/>
  <c r="Q79" i="17"/>
  <c r="P79" i="17"/>
  <c r="O79" i="17"/>
  <c r="N79" i="17"/>
  <c r="I79" i="17"/>
  <c r="H79" i="17"/>
  <c r="F79" i="17"/>
  <c r="D79" i="17"/>
  <c r="AA78" i="17"/>
  <c r="Z78" i="17"/>
  <c r="S78" i="17"/>
  <c r="Q78" i="17"/>
  <c r="P78" i="17"/>
  <c r="O78" i="17"/>
  <c r="N78" i="17"/>
  <c r="I78" i="17"/>
  <c r="H78" i="17"/>
  <c r="F78" i="17"/>
  <c r="D78" i="17"/>
  <c r="AA77" i="17"/>
  <c r="Z77" i="17"/>
  <c r="S77" i="17"/>
  <c r="Q77" i="17"/>
  <c r="P77" i="17"/>
  <c r="O77" i="17"/>
  <c r="N77" i="17"/>
  <c r="I77" i="17"/>
  <c r="H77" i="17"/>
  <c r="F77" i="17"/>
  <c r="D77" i="17"/>
  <c r="AA76" i="17"/>
  <c r="Z76" i="17"/>
  <c r="S76" i="17"/>
  <c r="Q76" i="17"/>
  <c r="P76" i="17"/>
  <c r="O76" i="17"/>
  <c r="N76" i="17"/>
  <c r="I76" i="17"/>
  <c r="H76" i="17"/>
  <c r="F76" i="17"/>
  <c r="D76" i="17"/>
  <c r="AA75" i="17"/>
  <c r="Z75" i="17"/>
  <c r="S75" i="17"/>
  <c r="Q75" i="17"/>
  <c r="P75" i="17"/>
  <c r="O75" i="17"/>
  <c r="N75" i="17"/>
  <c r="I75" i="17"/>
  <c r="H75" i="17"/>
  <c r="F75" i="17"/>
  <c r="D75" i="17"/>
  <c r="AA74" i="17"/>
  <c r="Z74" i="17"/>
  <c r="S74" i="17"/>
  <c r="Q74" i="17"/>
  <c r="P74" i="17"/>
  <c r="O74" i="17"/>
  <c r="N74" i="17"/>
  <c r="I74" i="17"/>
  <c r="H74" i="17"/>
  <c r="F74" i="17"/>
  <c r="D74" i="17"/>
  <c r="AA73" i="17"/>
  <c r="Z73" i="17"/>
  <c r="S73" i="17"/>
  <c r="Q73" i="17"/>
  <c r="P73" i="17"/>
  <c r="O73" i="17"/>
  <c r="N73" i="17"/>
  <c r="I73" i="17"/>
  <c r="H73" i="17"/>
  <c r="F73" i="17"/>
  <c r="D73" i="17"/>
  <c r="AA72" i="17"/>
  <c r="Z72" i="17"/>
  <c r="S72" i="17"/>
  <c r="Q72" i="17"/>
  <c r="P72" i="17"/>
  <c r="O72" i="17"/>
  <c r="N72" i="17"/>
  <c r="I72" i="17"/>
  <c r="H72" i="17"/>
  <c r="F72" i="17"/>
  <c r="D72" i="17"/>
  <c r="AA71" i="17"/>
  <c r="Z71" i="17"/>
  <c r="S71" i="17"/>
  <c r="Q71" i="17"/>
  <c r="P71" i="17"/>
  <c r="O71" i="17"/>
  <c r="N71" i="17"/>
  <c r="I71" i="17"/>
  <c r="H71" i="17"/>
  <c r="F71" i="17"/>
  <c r="D71" i="17"/>
  <c r="AA70" i="17"/>
  <c r="Z70" i="17"/>
  <c r="S70" i="17"/>
  <c r="Q70" i="17"/>
  <c r="P70" i="17"/>
  <c r="O70" i="17"/>
  <c r="N70" i="17"/>
  <c r="I70" i="17"/>
  <c r="H70" i="17"/>
  <c r="F70" i="17"/>
  <c r="D70" i="17"/>
  <c r="AA69" i="17"/>
  <c r="Z69" i="17"/>
  <c r="S69" i="17"/>
  <c r="Q69" i="17"/>
  <c r="P69" i="17"/>
  <c r="O69" i="17"/>
  <c r="N69" i="17"/>
  <c r="I69" i="17"/>
  <c r="H69" i="17"/>
  <c r="F69" i="17"/>
  <c r="D69" i="17"/>
  <c r="AA68" i="17"/>
  <c r="Z68" i="17"/>
  <c r="S68" i="17"/>
  <c r="Q68" i="17"/>
  <c r="P68" i="17"/>
  <c r="O68" i="17"/>
  <c r="N68" i="17"/>
  <c r="I68" i="17"/>
  <c r="H68" i="17"/>
  <c r="F68" i="17"/>
  <c r="D68" i="17"/>
  <c r="AA67" i="17"/>
  <c r="Z67" i="17"/>
  <c r="S67" i="17"/>
  <c r="Q67" i="17"/>
  <c r="P67" i="17"/>
  <c r="O67" i="17"/>
  <c r="N67" i="17"/>
  <c r="I67" i="17"/>
  <c r="H67" i="17"/>
  <c r="F67" i="17"/>
  <c r="D67" i="17"/>
  <c r="AA66" i="17"/>
  <c r="Z66" i="17"/>
  <c r="S66" i="17"/>
  <c r="Q66" i="17"/>
  <c r="P66" i="17"/>
  <c r="O66" i="17"/>
  <c r="N66" i="17"/>
  <c r="I66" i="17"/>
  <c r="H66" i="17"/>
  <c r="F66" i="17"/>
  <c r="D66" i="17"/>
  <c r="AA65" i="17"/>
  <c r="Z65" i="17"/>
  <c r="S65" i="17"/>
  <c r="Q65" i="17"/>
  <c r="P65" i="17"/>
  <c r="O65" i="17"/>
  <c r="N65" i="17"/>
  <c r="I65" i="17"/>
  <c r="H65" i="17"/>
  <c r="F65" i="17"/>
  <c r="D65" i="17"/>
  <c r="AA64" i="17"/>
  <c r="Z64" i="17"/>
  <c r="S64" i="17"/>
  <c r="Q64" i="17"/>
  <c r="P64" i="17"/>
  <c r="O64" i="17"/>
  <c r="N64" i="17"/>
  <c r="I64" i="17"/>
  <c r="H64" i="17"/>
  <c r="F64" i="17"/>
  <c r="D64" i="17"/>
  <c r="AA63" i="17"/>
  <c r="Z63" i="17"/>
  <c r="S63" i="17"/>
  <c r="Q63" i="17"/>
  <c r="P63" i="17"/>
  <c r="O63" i="17"/>
  <c r="N63" i="17"/>
  <c r="I63" i="17"/>
  <c r="H63" i="17"/>
  <c r="F63" i="17"/>
  <c r="D63" i="17"/>
  <c r="AA62" i="17"/>
  <c r="Z62" i="17"/>
  <c r="S62" i="17"/>
  <c r="Q62" i="17"/>
  <c r="P62" i="17"/>
  <c r="O62" i="17"/>
  <c r="N62" i="17"/>
  <c r="I62" i="17"/>
  <c r="H62" i="17"/>
  <c r="F62" i="17"/>
  <c r="D62" i="17"/>
  <c r="AA61" i="17"/>
  <c r="Z61" i="17"/>
  <c r="S61" i="17"/>
  <c r="Q61" i="17"/>
  <c r="P61" i="17"/>
  <c r="O61" i="17"/>
  <c r="N61" i="17"/>
  <c r="I61" i="17"/>
  <c r="H61" i="17"/>
  <c r="F61" i="17"/>
  <c r="D61" i="17"/>
  <c r="AA60" i="17"/>
  <c r="Z60" i="17"/>
  <c r="S60" i="17"/>
  <c r="Q60" i="17"/>
  <c r="P60" i="17"/>
  <c r="O60" i="17"/>
  <c r="N60" i="17"/>
  <c r="I60" i="17"/>
  <c r="H60" i="17"/>
  <c r="F60" i="17"/>
  <c r="D60" i="17"/>
  <c r="AA59" i="17"/>
  <c r="Z59" i="17"/>
  <c r="S59" i="17"/>
  <c r="Q59" i="17"/>
  <c r="P59" i="17"/>
  <c r="O59" i="17"/>
  <c r="N59" i="17"/>
  <c r="I59" i="17"/>
  <c r="H59" i="17"/>
  <c r="F59" i="17"/>
  <c r="D59" i="17"/>
  <c r="AA58" i="17"/>
  <c r="Z58" i="17"/>
  <c r="S58" i="17"/>
  <c r="Q58" i="17"/>
  <c r="P58" i="17"/>
  <c r="O58" i="17"/>
  <c r="N58" i="17"/>
  <c r="I58" i="17"/>
  <c r="H58" i="17"/>
  <c r="F58" i="17"/>
  <c r="D58" i="17"/>
  <c r="AA57" i="17"/>
  <c r="Z57" i="17"/>
  <c r="S57" i="17"/>
  <c r="Q57" i="17"/>
  <c r="P57" i="17"/>
  <c r="O57" i="17"/>
  <c r="N57" i="17"/>
  <c r="I57" i="17"/>
  <c r="H57" i="17"/>
  <c r="F57" i="17"/>
  <c r="D57" i="17"/>
  <c r="AA56" i="17"/>
  <c r="Z56" i="17"/>
  <c r="S56" i="17"/>
  <c r="Q56" i="17"/>
  <c r="P56" i="17"/>
  <c r="O56" i="17"/>
  <c r="N56" i="17"/>
  <c r="I56" i="17"/>
  <c r="H56" i="17"/>
  <c r="F56" i="17"/>
  <c r="D56" i="17"/>
  <c r="AA55" i="17"/>
  <c r="Z55" i="17"/>
  <c r="S55" i="17"/>
  <c r="Q55" i="17"/>
  <c r="P55" i="17"/>
  <c r="O55" i="17"/>
  <c r="N55" i="17"/>
  <c r="I55" i="17"/>
  <c r="H55" i="17"/>
  <c r="F55" i="17"/>
  <c r="D55" i="17"/>
  <c r="AA54" i="17"/>
  <c r="Z54" i="17"/>
  <c r="S54" i="17"/>
  <c r="Q54" i="17"/>
  <c r="P54" i="17"/>
  <c r="O54" i="17"/>
  <c r="N54" i="17"/>
  <c r="I54" i="17"/>
  <c r="H54" i="17"/>
  <c r="F54" i="17"/>
  <c r="D54" i="17"/>
  <c r="AA53" i="17"/>
  <c r="Z53" i="17"/>
  <c r="S53" i="17"/>
  <c r="Q53" i="17"/>
  <c r="P53" i="17"/>
  <c r="O53" i="17"/>
  <c r="N53" i="17"/>
  <c r="I53" i="17"/>
  <c r="H53" i="17"/>
  <c r="F53" i="17"/>
  <c r="D53" i="17"/>
  <c r="AA52" i="17"/>
  <c r="Z52" i="17"/>
  <c r="S52" i="17"/>
  <c r="Q52" i="17"/>
  <c r="P52" i="17"/>
  <c r="O52" i="17"/>
  <c r="N52" i="17"/>
  <c r="I52" i="17"/>
  <c r="H52" i="17"/>
  <c r="F52" i="17"/>
  <c r="D52" i="17"/>
  <c r="AA51" i="17"/>
  <c r="Z51" i="17"/>
  <c r="S51" i="17"/>
  <c r="Q51" i="17"/>
  <c r="P51" i="17"/>
  <c r="O51" i="17"/>
  <c r="N51" i="17"/>
  <c r="I51" i="17"/>
  <c r="H51" i="17"/>
  <c r="F51" i="17"/>
  <c r="D51" i="17"/>
  <c r="AA50" i="17"/>
  <c r="Z50" i="17"/>
  <c r="S50" i="17"/>
  <c r="Q50" i="17"/>
  <c r="P50" i="17"/>
  <c r="O50" i="17"/>
  <c r="N50" i="17"/>
  <c r="I50" i="17"/>
  <c r="H50" i="17"/>
  <c r="F50" i="17"/>
  <c r="D50" i="17"/>
  <c r="AA49" i="17"/>
  <c r="Z49" i="17"/>
  <c r="S49" i="17"/>
  <c r="Q49" i="17"/>
  <c r="P49" i="17"/>
  <c r="O49" i="17"/>
  <c r="N49" i="17"/>
  <c r="I49" i="17"/>
  <c r="H49" i="17"/>
  <c r="F49" i="17"/>
  <c r="D49" i="17"/>
  <c r="AA48" i="17"/>
  <c r="Z48" i="17"/>
  <c r="S48" i="17"/>
  <c r="Q48" i="17"/>
  <c r="P48" i="17"/>
  <c r="O48" i="17"/>
  <c r="N48" i="17"/>
  <c r="I48" i="17"/>
  <c r="H48" i="17"/>
  <c r="F48" i="17"/>
  <c r="D48" i="17"/>
  <c r="AA47" i="17"/>
  <c r="Z47" i="17"/>
  <c r="S47" i="17"/>
  <c r="Q47" i="17"/>
  <c r="P47" i="17"/>
  <c r="O47" i="17"/>
  <c r="N47" i="17"/>
  <c r="I47" i="17"/>
  <c r="H47" i="17"/>
  <c r="F47" i="17"/>
  <c r="D47" i="17"/>
  <c r="AA46" i="17"/>
  <c r="Z46" i="17"/>
  <c r="S46" i="17"/>
  <c r="Q46" i="17"/>
  <c r="P46" i="17"/>
  <c r="O46" i="17"/>
  <c r="N46" i="17"/>
  <c r="I46" i="17"/>
  <c r="H46" i="17"/>
  <c r="F46" i="17"/>
  <c r="D46" i="17"/>
  <c r="AA45" i="17"/>
  <c r="Z45" i="17"/>
  <c r="S45" i="17"/>
  <c r="Q45" i="17"/>
  <c r="P45" i="17"/>
  <c r="O45" i="17"/>
  <c r="N45" i="17"/>
  <c r="I45" i="17"/>
  <c r="H45" i="17"/>
  <c r="F45" i="17"/>
  <c r="D45" i="17"/>
  <c r="AA44" i="17"/>
  <c r="Z44" i="17"/>
  <c r="S44" i="17"/>
  <c r="Q44" i="17"/>
  <c r="P44" i="17"/>
  <c r="O44" i="17"/>
  <c r="N44" i="17"/>
  <c r="I44" i="17"/>
  <c r="H44" i="17"/>
  <c r="F44" i="17"/>
  <c r="D44" i="17"/>
  <c r="AA43" i="17"/>
  <c r="Z43" i="17"/>
  <c r="S43" i="17"/>
  <c r="Q43" i="17"/>
  <c r="P43" i="17"/>
  <c r="O43" i="17"/>
  <c r="N43" i="17"/>
  <c r="I43" i="17"/>
  <c r="H43" i="17"/>
  <c r="F43" i="17"/>
  <c r="D43" i="17"/>
  <c r="AA42" i="17"/>
  <c r="Z42" i="17"/>
  <c r="S42" i="17"/>
  <c r="Q42" i="17"/>
  <c r="P42" i="17"/>
  <c r="O42" i="17"/>
  <c r="N42" i="17"/>
  <c r="I42" i="17"/>
  <c r="H42" i="17"/>
  <c r="F42" i="17"/>
  <c r="D42" i="17"/>
  <c r="AA41" i="17"/>
  <c r="Z41" i="17"/>
  <c r="S41" i="17"/>
  <c r="Q41" i="17"/>
  <c r="P41" i="17"/>
  <c r="O41" i="17"/>
  <c r="N41" i="17"/>
  <c r="I41" i="17"/>
  <c r="H41" i="17"/>
  <c r="F41" i="17"/>
  <c r="D41" i="17"/>
  <c r="AA40" i="17"/>
  <c r="Z40" i="17"/>
  <c r="S40" i="17"/>
  <c r="Q40" i="17"/>
  <c r="P40" i="17"/>
  <c r="O40" i="17"/>
  <c r="N40" i="17"/>
  <c r="I40" i="17"/>
  <c r="H40" i="17"/>
  <c r="F40" i="17"/>
  <c r="D40" i="17"/>
  <c r="AA39" i="17"/>
  <c r="Z39" i="17"/>
  <c r="S39" i="17"/>
  <c r="Q39" i="17"/>
  <c r="P39" i="17"/>
  <c r="O39" i="17"/>
  <c r="N39" i="17"/>
  <c r="I39" i="17"/>
  <c r="H39" i="17"/>
  <c r="F39" i="17"/>
  <c r="D39" i="17"/>
  <c r="AA38" i="17"/>
  <c r="Z38" i="17"/>
  <c r="S38" i="17"/>
  <c r="Q38" i="17"/>
  <c r="P38" i="17"/>
  <c r="O38" i="17"/>
  <c r="N38" i="17"/>
  <c r="I38" i="17"/>
  <c r="H38" i="17"/>
  <c r="F38" i="17"/>
  <c r="D38" i="17"/>
  <c r="AA37" i="17"/>
  <c r="Z37" i="17"/>
  <c r="S37" i="17"/>
  <c r="Q37" i="17"/>
  <c r="P37" i="17"/>
  <c r="O37" i="17"/>
  <c r="N37" i="17"/>
  <c r="I37" i="17"/>
  <c r="H37" i="17"/>
  <c r="F37" i="17"/>
  <c r="D37" i="17"/>
  <c r="AA36" i="17"/>
  <c r="Z36" i="17"/>
  <c r="S36" i="17"/>
  <c r="Q36" i="17"/>
  <c r="P36" i="17"/>
  <c r="O36" i="17"/>
  <c r="N36" i="17"/>
  <c r="I36" i="17"/>
  <c r="H36" i="17"/>
  <c r="F36" i="17"/>
  <c r="D36" i="17"/>
  <c r="AA35" i="17"/>
  <c r="Z35" i="17"/>
  <c r="S35" i="17"/>
  <c r="Q35" i="17"/>
  <c r="P35" i="17"/>
  <c r="O35" i="17"/>
  <c r="N35" i="17"/>
  <c r="I35" i="17"/>
  <c r="H35" i="17"/>
  <c r="F35" i="17"/>
  <c r="D35" i="17"/>
  <c r="AA34" i="17"/>
  <c r="Z34" i="17"/>
  <c r="S34" i="17"/>
  <c r="Q34" i="17"/>
  <c r="P34" i="17"/>
  <c r="O34" i="17"/>
  <c r="N34" i="17"/>
  <c r="I34" i="17"/>
  <c r="H34" i="17"/>
  <c r="F34" i="17"/>
  <c r="D34" i="17"/>
  <c r="AA33" i="17"/>
  <c r="Z33" i="17"/>
  <c r="S33" i="17"/>
  <c r="Q33" i="17"/>
  <c r="P33" i="17"/>
  <c r="O33" i="17"/>
  <c r="N33" i="17"/>
  <c r="I33" i="17"/>
  <c r="H33" i="17"/>
  <c r="F33" i="17"/>
  <c r="D33" i="17"/>
  <c r="AA32" i="17"/>
  <c r="Z32" i="17"/>
  <c r="S32" i="17"/>
  <c r="Q32" i="17"/>
  <c r="P32" i="17"/>
  <c r="O32" i="17"/>
  <c r="N32" i="17"/>
  <c r="I32" i="17"/>
  <c r="H32" i="17"/>
  <c r="F32" i="17"/>
  <c r="D32" i="17"/>
  <c r="AA31" i="17"/>
  <c r="Z31" i="17"/>
  <c r="S31" i="17"/>
  <c r="Q31" i="17"/>
  <c r="P31" i="17"/>
  <c r="O31" i="17"/>
  <c r="N31" i="17"/>
  <c r="I31" i="17"/>
  <c r="H31" i="17"/>
  <c r="F31" i="17"/>
  <c r="D31" i="17"/>
  <c r="AA30" i="17"/>
  <c r="Z30" i="17"/>
  <c r="S30" i="17"/>
  <c r="Q30" i="17"/>
  <c r="P30" i="17"/>
  <c r="O30" i="17"/>
  <c r="N30" i="17"/>
  <c r="I30" i="17"/>
  <c r="H30" i="17"/>
  <c r="F30" i="17"/>
  <c r="D30" i="17"/>
  <c r="AA29" i="17"/>
  <c r="Z29" i="17"/>
  <c r="S29" i="17"/>
  <c r="Q29" i="17"/>
  <c r="P29" i="17"/>
  <c r="O29" i="17"/>
  <c r="N29" i="17"/>
  <c r="I29" i="17"/>
  <c r="H29" i="17"/>
  <c r="F29" i="17"/>
  <c r="D29" i="17"/>
  <c r="AA28" i="17"/>
  <c r="Z28" i="17"/>
  <c r="S28" i="17"/>
  <c r="Q28" i="17"/>
  <c r="P28" i="17"/>
  <c r="O28" i="17"/>
  <c r="N28" i="17"/>
  <c r="I28" i="17"/>
  <c r="H28" i="17"/>
  <c r="F28" i="17"/>
  <c r="D28" i="17"/>
  <c r="AA27" i="17"/>
  <c r="Z27" i="17"/>
  <c r="S27" i="17"/>
  <c r="Q27" i="17"/>
  <c r="P27" i="17"/>
  <c r="O27" i="17"/>
  <c r="N27" i="17"/>
  <c r="I27" i="17"/>
  <c r="H27" i="17"/>
  <c r="F27" i="17"/>
  <c r="D27" i="17"/>
  <c r="AA26" i="17"/>
  <c r="Z26" i="17"/>
  <c r="S26" i="17"/>
  <c r="Q26" i="17"/>
  <c r="P26" i="17"/>
  <c r="O26" i="17"/>
  <c r="N26" i="17"/>
  <c r="I26" i="17"/>
  <c r="H26" i="17"/>
  <c r="F26" i="17"/>
  <c r="D26" i="17"/>
  <c r="AA25" i="17"/>
  <c r="Z25" i="17"/>
  <c r="S25" i="17"/>
  <c r="Q25" i="17"/>
  <c r="P25" i="17"/>
  <c r="O25" i="17"/>
  <c r="N25" i="17"/>
  <c r="I25" i="17"/>
  <c r="H25" i="17"/>
  <c r="F25" i="17"/>
  <c r="D25" i="17"/>
  <c r="AA24" i="17"/>
  <c r="Z24" i="17"/>
  <c r="S24" i="17"/>
  <c r="Q24" i="17"/>
  <c r="P24" i="17"/>
  <c r="O24" i="17"/>
  <c r="N24" i="17"/>
  <c r="I24" i="17"/>
  <c r="H24" i="17"/>
  <c r="F24" i="17"/>
  <c r="D24" i="17"/>
  <c r="AA23" i="17"/>
  <c r="Z23" i="17"/>
  <c r="S23" i="17"/>
  <c r="Q23" i="17"/>
  <c r="P23" i="17"/>
  <c r="O23" i="17"/>
  <c r="N23" i="17"/>
  <c r="I23" i="17"/>
  <c r="H23" i="17"/>
  <c r="F23" i="17"/>
  <c r="D23" i="17"/>
  <c r="AA22" i="17"/>
  <c r="Z22" i="17"/>
  <c r="S22" i="17"/>
  <c r="Q22" i="17"/>
  <c r="P22" i="17"/>
  <c r="O22" i="17"/>
  <c r="N22" i="17"/>
  <c r="I22" i="17"/>
  <c r="H22" i="17"/>
  <c r="F22" i="17"/>
  <c r="D22" i="17"/>
  <c r="AA21" i="17"/>
  <c r="Z21" i="17"/>
  <c r="S21" i="17"/>
  <c r="Q21" i="17"/>
  <c r="P21" i="17"/>
  <c r="O21" i="17"/>
  <c r="N21" i="17"/>
  <c r="I21" i="17"/>
  <c r="H21" i="17"/>
  <c r="F21" i="17"/>
  <c r="D21" i="17"/>
  <c r="AA20" i="17"/>
  <c r="Z20" i="17"/>
  <c r="S20" i="17"/>
  <c r="Q20" i="17"/>
  <c r="P20" i="17"/>
  <c r="O20" i="17"/>
  <c r="N20" i="17"/>
  <c r="I20" i="17"/>
  <c r="H20" i="17"/>
  <c r="F20" i="17"/>
  <c r="D20" i="17"/>
  <c r="AA19" i="17"/>
  <c r="Z19" i="17"/>
  <c r="S19" i="17"/>
  <c r="Q19" i="17"/>
  <c r="P19" i="17"/>
  <c r="O19" i="17"/>
  <c r="N19" i="17"/>
  <c r="I19" i="17"/>
  <c r="H19" i="17"/>
  <c r="F19" i="17"/>
  <c r="D19" i="17"/>
  <c r="AA18" i="17"/>
  <c r="Z18" i="17"/>
  <c r="S18" i="17"/>
  <c r="Q18" i="17"/>
  <c r="P18" i="17"/>
  <c r="O18" i="17"/>
  <c r="N18" i="17"/>
  <c r="I18" i="17"/>
  <c r="H18" i="17"/>
  <c r="F18" i="17"/>
  <c r="D18" i="17"/>
  <c r="AA17" i="17"/>
  <c r="Z17" i="17"/>
  <c r="S17" i="17"/>
  <c r="Q17" i="17"/>
  <c r="P17" i="17"/>
  <c r="O17" i="17"/>
  <c r="N17" i="17"/>
  <c r="I17" i="17"/>
  <c r="H17" i="17"/>
  <c r="F17" i="17"/>
  <c r="D17" i="17"/>
  <c r="AA16" i="17"/>
  <c r="Z16" i="17"/>
  <c r="S16" i="17"/>
  <c r="Q16" i="17"/>
  <c r="P16" i="17"/>
  <c r="O16" i="17"/>
  <c r="N16" i="17"/>
  <c r="I16" i="17"/>
  <c r="H16" i="17"/>
  <c r="F16" i="17"/>
  <c r="D16" i="17"/>
  <c r="AA15" i="17"/>
  <c r="Z15" i="17"/>
  <c r="S15" i="17"/>
  <c r="Q15" i="17"/>
  <c r="P15" i="17"/>
  <c r="O15" i="17"/>
  <c r="N15" i="17"/>
  <c r="I15" i="17"/>
  <c r="H15" i="17"/>
  <c r="F15" i="17"/>
  <c r="D15" i="17"/>
  <c r="AA14" i="17"/>
  <c r="Z14" i="17"/>
  <c r="S14" i="17"/>
  <c r="Q14" i="17"/>
  <c r="P14" i="17"/>
  <c r="O14" i="17"/>
  <c r="N14" i="17"/>
  <c r="I14" i="17"/>
  <c r="H14" i="17"/>
  <c r="F14" i="17"/>
  <c r="D14" i="17"/>
  <c r="AA13" i="17"/>
  <c r="Z13" i="17"/>
  <c r="S13" i="17"/>
  <c r="Q13" i="17"/>
  <c r="P13" i="17"/>
  <c r="O13" i="17"/>
  <c r="N13" i="17"/>
  <c r="I13" i="17"/>
  <c r="H13" i="17"/>
  <c r="F13" i="17"/>
  <c r="D13" i="17"/>
  <c r="AA12" i="17"/>
  <c r="Z12" i="17"/>
  <c r="S12" i="17"/>
  <c r="Q12" i="17"/>
  <c r="P12" i="17"/>
  <c r="O12" i="17"/>
  <c r="N12" i="17"/>
  <c r="I12" i="17"/>
  <c r="H12" i="17"/>
  <c r="F12" i="17"/>
  <c r="D12" i="17"/>
  <c r="AA11" i="17"/>
  <c r="Z11" i="17"/>
  <c r="S11" i="17"/>
  <c r="Q11" i="17"/>
  <c r="P11" i="17"/>
  <c r="O11" i="17"/>
  <c r="N11" i="17"/>
  <c r="I11" i="17"/>
  <c r="H11" i="17"/>
  <c r="F11" i="17"/>
  <c r="D11" i="17"/>
  <c r="AA10" i="17"/>
  <c r="Z10" i="17"/>
  <c r="S10" i="17"/>
  <c r="Q10" i="17"/>
  <c r="P10" i="17"/>
  <c r="O10" i="17"/>
  <c r="N10" i="17"/>
  <c r="I10" i="17"/>
  <c r="H10" i="17"/>
  <c r="F10" i="17"/>
  <c r="D10" i="17"/>
  <c r="AA9" i="17"/>
  <c r="Z9" i="17"/>
  <c r="S9" i="17"/>
  <c r="Q9" i="17"/>
  <c r="P9" i="17"/>
  <c r="O9" i="17"/>
  <c r="N9" i="17"/>
  <c r="I9" i="17"/>
  <c r="H9" i="17"/>
  <c r="F9" i="17"/>
  <c r="D9" i="17"/>
  <c r="AA8" i="17"/>
  <c r="Z8" i="17"/>
  <c r="S8" i="17"/>
  <c r="Q8" i="17"/>
  <c r="P8" i="17"/>
  <c r="O8" i="17"/>
  <c r="N8" i="17"/>
  <c r="I8" i="17"/>
  <c r="H8" i="17"/>
  <c r="F8" i="17"/>
  <c r="D8" i="17"/>
  <c r="AA7" i="17"/>
  <c r="Z7" i="17"/>
  <c r="S7" i="17"/>
  <c r="Q7" i="17"/>
  <c r="P7" i="17"/>
  <c r="O7" i="17"/>
  <c r="N7" i="17"/>
  <c r="I7" i="17"/>
  <c r="H7" i="17"/>
  <c r="F7" i="17"/>
  <c r="D7" i="17"/>
  <c r="AA6" i="17"/>
  <c r="Z6" i="17"/>
  <c r="S6" i="17"/>
  <c r="Q6" i="17"/>
  <c r="P6" i="17"/>
  <c r="O6" i="17"/>
  <c r="N6" i="17"/>
  <c r="I6" i="17"/>
  <c r="H6" i="17"/>
  <c r="F6" i="17"/>
  <c r="D6" i="17"/>
  <c r="AA5" i="17"/>
  <c r="Z5" i="17"/>
  <c r="S5" i="17"/>
  <c r="Q5" i="17"/>
  <c r="P5" i="17"/>
  <c r="O5" i="17"/>
  <c r="N5" i="17"/>
  <c r="I5" i="17"/>
  <c r="H5" i="17"/>
  <c r="F5" i="17"/>
  <c r="D5" i="17"/>
  <c r="S4" i="17"/>
  <c r="Q4" i="17"/>
  <c r="P4" i="17"/>
  <c r="O4" i="17"/>
  <c r="N4" i="17"/>
  <c r="I4" i="17"/>
  <c r="H4" i="17"/>
  <c r="F4" i="17"/>
  <c r="D4" i="17"/>
  <c r="S3" i="17"/>
  <c r="Q3" i="17"/>
  <c r="P3" i="17"/>
  <c r="O3" i="17"/>
  <c r="N3" i="17"/>
  <c r="I3" i="17"/>
  <c r="H3" i="17"/>
  <c r="F3" i="17"/>
  <c r="D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M12" i="4"/>
  <c r="L12" i="4"/>
  <c r="K12" i="4"/>
  <c r="F12" i="4"/>
  <c r="D12" i="4"/>
  <c r="C12" i="4"/>
  <c r="M11" i="4"/>
  <c r="L11" i="4"/>
  <c r="K11" i="4"/>
  <c r="F11" i="4"/>
  <c r="D11" i="4"/>
  <c r="C11" i="4"/>
  <c r="M10" i="4"/>
  <c r="L10" i="4"/>
  <c r="K10" i="4"/>
  <c r="F10" i="4"/>
  <c r="D10" i="4"/>
  <c r="C10" i="4"/>
  <c r="M9" i="4"/>
  <c r="L9" i="4"/>
  <c r="K9" i="4"/>
  <c r="F9" i="4"/>
  <c r="D9" i="4"/>
  <c r="C9" i="4"/>
  <c r="M8" i="4"/>
  <c r="L8" i="4"/>
  <c r="K8" i="4"/>
  <c r="F8" i="4"/>
  <c r="D8" i="4"/>
  <c r="C8" i="4"/>
  <c r="M7" i="4"/>
  <c r="L7" i="4"/>
  <c r="K7" i="4"/>
  <c r="F7" i="4"/>
  <c r="D7" i="4"/>
  <c r="C7" i="4"/>
  <c r="M6" i="4"/>
  <c r="L6" i="4"/>
  <c r="K6" i="4"/>
  <c r="F6" i="4"/>
  <c r="D6" i="4"/>
  <c r="C6" i="4"/>
  <c r="M5" i="4"/>
  <c r="L5" i="4"/>
  <c r="K5" i="4"/>
  <c r="F5" i="4"/>
  <c r="D5" i="4"/>
  <c r="C5" i="4"/>
  <c r="M4" i="4"/>
  <c r="L4" i="4"/>
  <c r="K4" i="4"/>
  <c r="F4" i="4"/>
  <c r="D4" i="4"/>
  <c r="C4" i="4"/>
  <c r="M3" i="4"/>
  <c r="L3" i="4"/>
  <c r="K3" i="4"/>
  <c r="F3" i="4"/>
  <c r="D3" i="4"/>
  <c r="C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C30" i="12"/>
  <c r="N29" i="12"/>
  <c r="G29" i="12"/>
  <c r="E29" i="12"/>
  <c r="N28" i="12"/>
  <c r="N27" i="12"/>
  <c r="D27" i="12"/>
  <c r="D30" i="12" s="1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A11" i="4" s="1"/>
  <c r="N5" i="12"/>
  <c r="A123" i="17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B44" i="17" l="1"/>
  <c r="A45" i="17"/>
  <c r="B74" i="17"/>
  <c r="A75" i="17"/>
  <c r="B110" i="17"/>
  <c r="B116" i="17"/>
  <c r="B122" i="17"/>
  <c r="A40" i="17"/>
  <c r="B45" i="17"/>
  <c r="A46" i="17"/>
  <c r="B51" i="17"/>
  <c r="A52" i="17"/>
  <c r="B57" i="17"/>
  <c r="A58" i="17"/>
  <c r="B63" i="17"/>
  <c r="A64" i="17"/>
  <c r="B69" i="17"/>
  <c r="A70" i="17"/>
  <c r="B75" i="17"/>
  <c r="A76" i="17"/>
  <c r="B81" i="17"/>
  <c r="A82" i="17"/>
  <c r="B87" i="17"/>
  <c r="A88" i="17"/>
  <c r="B93" i="17"/>
  <c r="A94" i="17"/>
  <c r="B99" i="17"/>
  <c r="A100" i="17"/>
  <c r="B105" i="17"/>
  <c r="A106" i="17"/>
  <c r="B111" i="17"/>
  <c r="A112" i="17"/>
  <c r="B117" i="17"/>
  <c r="A118" i="17"/>
  <c r="B62" i="17"/>
  <c r="A63" i="17"/>
  <c r="B68" i="17"/>
  <c r="B80" i="17"/>
  <c r="A81" i="17"/>
  <c r="A117" i="17"/>
  <c r="B40" i="17"/>
  <c r="A41" i="17"/>
  <c r="B46" i="17"/>
  <c r="A47" i="17"/>
  <c r="B52" i="17"/>
  <c r="A53" i="17"/>
  <c r="B58" i="17"/>
  <c r="A59" i="17"/>
  <c r="B64" i="17"/>
  <c r="A65" i="17"/>
  <c r="B70" i="17"/>
  <c r="A71" i="17"/>
  <c r="B76" i="17"/>
  <c r="A77" i="17"/>
  <c r="B82" i="17"/>
  <c r="A83" i="17"/>
  <c r="B88" i="17"/>
  <c r="A89" i="17"/>
  <c r="B94" i="17"/>
  <c r="A95" i="17"/>
  <c r="B100" i="17"/>
  <c r="A101" i="17"/>
  <c r="B106" i="17"/>
  <c r="A107" i="17"/>
  <c r="B112" i="17"/>
  <c r="A113" i="17"/>
  <c r="B118" i="17"/>
  <c r="A119" i="17"/>
  <c r="B13" i="4"/>
  <c r="A69" i="17"/>
  <c r="A87" i="17"/>
  <c r="A12" i="4"/>
  <c r="B53" i="17"/>
  <c r="B59" i="17"/>
  <c r="A60" i="17"/>
  <c r="A72" i="17"/>
  <c r="B77" i="17"/>
  <c r="B83" i="17"/>
  <c r="A84" i="17"/>
  <c r="B89" i="17"/>
  <c r="A90" i="17"/>
  <c r="A96" i="17"/>
  <c r="A102" i="17"/>
  <c r="B107" i="17"/>
  <c r="A108" i="17"/>
  <c r="B113" i="17"/>
  <c r="A114" i="17"/>
  <c r="B119" i="17"/>
  <c r="A120" i="17"/>
  <c r="D5" i="36"/>
  <c r="B56" i="17"/>
  <c r="A57" i="17"/>
  <c r="B86" i="17"/>
  <c r="B98" i="17"/>
  <c r="A105" i="17"/>
  <c r="A111" i="17"/>
  <c r="B41" i="17"/>
  <c r="A42" i="17"/>
  <c r="A54" i="17"/>
  <c r="B65" i="17"/>
  <c r="A66" i="17"/>
  <c r="B71" i="17"/>
  <c r="A78" i="17"/>
  <c r="B95" i="17"/>
  <c r="B101" i="17"/>
  <c r="B12" i="4"/>
  <c r="B42" i="17"/>
  <c r="A43" i="17"/>
  <c r="B48" i="17"/>
  <c r="A49" i="17"/>
  <c r="B54" i="17"/>
  <c r="A55" i="17"/>
  <c r="B60" i="17"/>
  <c r="A61" i="17"/>
  <c r="B66" i="17"/>
  <c r="A67" i="17"/>
  <c r="B72" i="17"/>
  <c r="A73" i="17"/>
  <c r="B78" i="17"/>
  <c r="A79" i="17"/>
  <c r="B84" i="17"/>
  <c r="A85" i="17"/>
  <c r="B90" i="17"/>
  <c r="A91" i="17"/>
  <c r="B96" i="17"/>
  <c r="A97" i="17"/>
  <c r="B102" i="17"/>
  <c r="A103" i="17"/>
  <c r="B108" i="17"/>
  <c r="A109" i="17"/>
  <c r="B114" i="17"/>
  <c r="A115" i="17"/>
  <c r="B120" i="17"/>
  <c r="A121" i="17"/>
  <c r="E10" i="35"/>
  <c r="B50" i="17"/>
  <c r="A51" i="17"/>
  <c r="B92" i="17"/>
  <c r="A93" i="17"/>
  <c r="A99" i="17"/>
  <c r="B104" i="17"/>
  <c r="B47" i="17"/>
  <c r="A48" i="17"/>
  <c r="A36" i="17"/>
  <c r="A13" i="4"/>
  <c r="B43" i="17"/>
  <c r="A44" i="17"/>
  <c r="B49" i="17"/>
  <c r="A50" i="17"/>
  <c r="B55" i="17"/>
  <c r="A56" i="17"/>
  <c r="B61" i="17"/>
  <c r="A62" i="17"/>
  <c r="B67" i="17"/>
  <c r="A68" i="17"/>
  <c r="B73" i="17"/>
  <c r="A74" i="17"/>
  <c r="B79" i="17"/>
  <c r="A80" i="17"/>
  <c r="B85" i="17"/>
  <c r="A86" i="17"/>
  <c r="B91" i="17"/>
  <c r="A92" i="17"/>
  <c r="B97" i="17"/>
  <c r="A98" i="17"/>
  <c r="B103" i="17"/>
  <c r="A104" i="17"/>
  <c r="B109" i="17"/>
  <c r="A110" i="17"/>
  <c r="B115" i="17"/>
  <c r="A116" i="17"/>
  <c r="B121" i="17"/>
  <c r="A122" i="17"/>
  <c r="B123" i="17"/>
  <c r="D20" i="12"/>
  <c r="B3" i="4"/>
  <c r="B4" i="4"/>
  <c r="B5" i="4"/>
  <c r="B6" i="4"/>
  <c r="B8" i="4"/>
  <c r="B9" i="4"/>
  <c r="B11" i="4"/>
  <c r="A9" i="17"/>
  <c r="B12" i="17"/>
  <c r="B16" i="17"/>
  <c r="B20" i="17"/>
  <c r="B24" i="17"/>
  <c r="A29" i="17"/>
  <c r="B32" i="17"/>
  <c r="B36" i="17"/>
  <c r="D21" i="34"/>
  <c r="G28" i="12" s="1"/>
  <c r="C31" i="36"/>
  <c r="C5" i="33"/>
  <c r="B39" i="17"/>
  <c r="B7" i="4"/>
  <c r="B10" i="4"/>
  <c r="A5" i="17"/>
  <c r="B8" i="17"/>
  <c r="A13" i="17"/>
  <c r="A17" i="17"/>
  <c r="A21" i="17"/>
  <c r="A25" i="17"/>
  <c r="B28" i="17"/>
  <c r="A33" i="17"/>
  <c r="A37" i="17"/>
  <c r="C20" i="12"/>
  <c r="C32" i="12" s="1"/>
  <c r="A4" i="17"/>
  <c r="B5" i="17"/>
  <c r="A6" i="17"/>
  <c r="B9" i="17"/>
  <c r="A10" i="17"/>
  <c r="B13" i="17"/>
  <c r="A14" i="17"/>
  <c r="B17" i="17"/>
  <c r="A18" i="17"/>
  <c r="B21" i="17"/>
  <c r="A22" i="17"/>
  <c r="B25" i="17"/>
  <c r="A26" i="17"/>
  <c r="B29" i="17"/>
  <c r="A30" i="17"/>
  <c r="B33" i="17"/>
  <c r="A34" i="17"/>
  <c r="B37" i="17"/>
  <c r="A38" i="17"/>
  <c r="D5" i="33"/>
  <c r="A3" i="4"/>
  <c r="A4" i="4"/>
  <c r="A7" i="4"/>
  <c r="A8" i="4"/>
  <c r="A9" i="4"/>
  <c r="D32" i="12"/>
  <c r="A3" i="17"/>
  <c r="B4" i="17"/>
  <c r="B6" i="17"/>
  <c r="A7" i="17"/>
  <c r="B10" i="17"/>
  <c r="A11" i="17"/>
  <c r="B14" i="17"/>
  <c r="A15" i="17"/>
  <c r="B18" i="17"/>
  <c r="A19" i="17"/>
  <c r="B22" i="17"/>
  <c r="A23" i="17"/>
  <c r="B26" i="17"/>
  <c r="A27" i="17"/>
  <c r="B30" i="17"/>
  <c r="A31" i="17"/>
  <c r="B34" i="17"/>
  <c r="A35" i="17"/>
  <c r="B38" i="17"/>
  <c r="A39" i="17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A5" i="4"/>
  <c r="A6" i="4"/>
  <c r="A10" i="4"/>
  <c r="B3" i="17"/>
  <c r="B7" i="17"/>
  <c r="A8" i="17"/>
  <c r="B11" i="17"/>
  <c r="A12" i="17"/>
  <c r="B15" i="17"/>
  <c r="A16" i="17"/>
  <c r="B19" i="17"/>
  <c r="A20" i="17"/>
  <c r="B23" i="17"/>
  <c r="A24" i="17"/>
  <c r="B27" i="17"/>
  <c r="A28" i="17"/>
  <c r="B31" i="17"/>
  <c r="A32" i="17"/>
  <c r="B35" i="17"/>
  <c r="D31" i="36"/>
  <c r="R279" i="17"/>
  <c r="R291" i="17"/>
  <c r="R303" i="17"/>
  <c r="R315" i="17"/>
  <c r="R327" i="17"/>
  <c r="R339" i="17"/>
  <c r="R351" i="17"/>
  <c r="R363" i="17"/>
  <c r="R375" i="17"/>
  <c r="R387" i="17"/>
  <c r="R399" i="17"/>
  <c r="R411" i="17"/>
  <c r="R423" i="17"/>
  <c r="R435" i="17"/>
  <c r="R447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F7" i="38" s="1"/>
  <c r="F13" i="36" s="1"/>
  <c r="I14" i="34" s="1"/>
  <c r="I16" i="34" s="1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G15" i="37" l="1"/>
  <c r="F26" i="12" s="1"/>
  <c r="S18" i="34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G10" i="37"/>
  <c r="F25" i="12" s="1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F10" i="37"/>
  <c r="E25" i="12" s="1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I18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F11" i="36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G45" i="33" l="1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<sst xmlns="http://schemas.openxmlformats.org/spreadsheetml/2006/main" count="17273" uniqueCount="6649">
  <si>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</si>
  <si>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</si>
  <si>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</si>
  <si>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</si>
  <si>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</si>
  <si>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</si>
  <si>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</si>
  <si>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</si>
  <si>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</si>
  <si>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</si>
  <si>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</si>
  <si>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</si>
  <si>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</si>
  <si>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</si>
  <si>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</si>
  <si>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</si>
  <si>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</si>
  <si>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</si>
  <si>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</si>
  <si>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</si>
  <si>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</si>
  <si>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</si>
  <si>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</si>
  <si>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</si>
  <si>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</si>
  <si>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</si>
  <si>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</si>
  <si>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</si>
  <si>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</si>
  <si>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</si>
  <si>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</si>
  <si>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</si>
  <si>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</si>
  <si>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</si>
  <si>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</si>
  <si>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</si>
  <si>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</si>
  <si>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</si>
  <si>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</si>
  <si>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</si>
  <si>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</si>
  <si>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</si>
  <si>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</si>
  <si>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</si>
  <si>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</si>
  <si>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</si>
  <si>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</si>
  <si>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</si>
  <si>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</si>
  <si>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</si>
  <si>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</si>
  <si>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</si>
  <si>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</si>
  <si>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</si>
  <si>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</si>
  <si>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</si>
  <si>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</si>
  <si>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</si>
  <si>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</si>
  <si>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</si>
  <si>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</si>
  <si>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</si>
  <si>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</si>
  <si>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</si>
  <si>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</si>
  <si>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</si>
  <si>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</si>
  <si>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</si>
  <si>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</si>
  <si>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</si>
  <si>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</si>
  <si>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</si>
  <si>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</si>
  <si>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</si>
  <si>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</si>
  <si>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</si>
  <si>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</si>
  <si>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</si>
  <si>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</si>
  <si>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</si>
  <si>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</si>
  <si>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</si>
  <si>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</si>
  <si>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</si>
  <si>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</si>
  <si>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</si>
  <si>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</si>
  <si>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</si>
  <si>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</si>
  <si>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</si>
  <si>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</si>
  <si>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</si>
  <si>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</si>
  <si>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</si>
  <si>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</si>
  <si>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</si>
  <si>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</si>
  <si>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</si>
  <si>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</si>
  <si>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</si>
  <si>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</si>
  <si>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</si>
  <si>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</si>
  <si>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</si>
  <si>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</si>
  <si>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</si>
  <si>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</si>
  <si>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</si>
  <si>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</si>
  <si>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</si>
  <si>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</si>
  <si>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</si>
  <si>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</si>
  <si>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</si>
  <si>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</si>
  <si>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</si>
  <si>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</si>
  <si>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</si>
  <si>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</si>
  <si>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</si>
  <si>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</si>
  <si>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</si>
  <si>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</si>
  <si>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</si>
  <si>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</si>
  <si>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</si>
  <si>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</si>
  <si>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</si>
  <si>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</si>
  <si>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</si>
  <si>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</si>
  <si>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</si>
  <si>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</si>
  <si>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</si>
  <si>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</si>
  <si>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</si>
  <si>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</si>
  <si>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</si>
  <si>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</si>
  <si>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</si>
  <si>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</si>
  <si>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</si>
  <si>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</si>
  <si>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</si>
  <si>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</si>
  <si>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</si>
  <si>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</si>
  <si>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</si>
  <si>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</si>
  <si>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</si>
  <si>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</si>
  <si>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</si>
  <si>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</si>
  <si>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</si>
  <si>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</si>
  <si>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</si>
  <si>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</si>
  <si>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</si>
  <si>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</si>
  <si>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</si>
  <si>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</si>
  <si>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</si>
  <si>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</si>
  <si>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</si>
  <si>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</si>
  <si>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</si>
  <si>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</si>
  <si>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</si>
  <si>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</si>
  <si>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</si>
  <si>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</si>
  <si>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</si>
  <si>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</si>
  <si>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</si>
  <si>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</si>
  <si>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</si>
  <si>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</si>
  <si>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</si>
  <si>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</si>
  <si>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</si>
  <si>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</si>
  <si>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</si>
  <si>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</si>
  <si>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</si>
  <si>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</si>
  <si>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</si>
  <si>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</si>
  <si>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</si>
  <si>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</si>
  <si>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</si>
  <si>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</si>
  <si>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</si>
  <si>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</si>
  <si>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</si>
  <si>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</si>
  <si>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</si>
  <si>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</si>
  <si>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</si>
  <si>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</si>
  <si>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</si>
  <si>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</si>
  <si>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</si>
  <si>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</si>
  <si>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</si>
  <si>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</si>
  <si>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</si>
  <si>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</si>
  <si>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</si>
  <si>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</si>
  <si>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</si>
  <si>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</si>
  <si>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</si>
  <si>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</si>
  <si>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</si>
  <si>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</si>
  <si>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</si>
  <si>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</si>
  <si>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</si>
  <si>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</si>
  <si>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</si>
  <si>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</si>
  <si>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</si>
  <si>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</si>
  <si>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</si>
  <si>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</si>
  <si>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</si>
  <si>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</si>
  <si>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</si>
  <si>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</si>
  <si>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</si>
  <si>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</si>
  <si>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</si>
  <si>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</si>
  <si>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</si>
  <si>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</si>
  <si>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</si>
  <si>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</si>
  <si>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</si>
  <si>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</si>
  <si>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</si>
  <si>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</si>
  <si>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</si>
  <si>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</si>
  <si>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</si>
  <si>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</si>
  <si>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</si>
  <si>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</si>
  <si>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</si>
  <si>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</si>
  <si>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</si>
  <si>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</si>
  <si>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</si>
  <si>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</si>
  <si>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</si>
  <si>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</si>
  <si>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</si>
  <si>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</si>
  <si>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</si>
  <si>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</si>
  <si>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</si>
  <si>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</si>
  <si>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</si>
  <si>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</si>
  <si>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</si>
  <si>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</si>
  <si>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</si>
  <si>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</si>
  <si>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</si>
  <si>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</si>
  <si>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</si>
  <si>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</si>
  <si>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</si>
  <si>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</si>
  <si>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</si>
  <si>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</si>
  <si>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</si>
  <si>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</si>
  <si>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</si>
  <si>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</si>
  <si>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</si>
  <si>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</si>
  <si>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</si>
  <si>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</si>
  <si>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</si>
  <si>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</si>
  <si>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</si>
  <si>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</si>
  <si>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</si>
  <si>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</si>
  <si>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</si>
  <si>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</si>
  <si>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</si>
  <si>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</si>
  <si>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</si>
  <si>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</si>
  <si>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</si>
  <si>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</si>
  <si>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</si>
  <si>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</si>
  <si>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</si>
  <si>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</si>
  <si>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</si>
  <si>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</si>
  <si>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</si>
  <si>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</si>
  <si>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</si>
  <si>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</si>
  <si>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</si>
  <si>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</si>
  <si>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</si>
  <si>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</si>
  <si>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</si>
  <si>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</si>
  <si>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</si>
  <si>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</si>
  <si>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</si>
  <si>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</si>
  <si>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</si>
  <si>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</si>
  <si>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</si>
  <si>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</si>
  <si>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</si>
  <si>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</si>
  <si>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</si>
  <si>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</si>
  <si>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</si>
  <si>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</si>
  <si>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</si>
  <si>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</si>
  <si>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</si>
  <si>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</si>
  <si>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</si>
  <si>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</si>
  <si>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</si>
  <si>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</si>
  <si>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</si>
  <si>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</si>
  <si>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</si>
  <si>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</si>
  <si>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</si>
  <si>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</si>
  <si>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</si>
  <si>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</si>
  <si>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</si>
  <si>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</si>
  <si>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</si>
  <si>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</si>
  <si>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</si>
  <si>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</si>
  <si>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</si>
  <si>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</si>
  <si>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</si>
  <si>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</si>
  <si>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</si>
  <si>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</si>
  <si>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</si>
  <si>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</si>
  <si>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</si>
  <si>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</si>
  <si>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</si>
  <si>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</si>
  <si>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</si>
  <si>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</si>
  <si>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</si>
  <si>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</si>
  <si>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</si>
  <si>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</si>
  <si>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</si>
  <si>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</si>
  <si>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</si>
  <si>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</si>
  <si>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</si>
  <si>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</si>
  <si>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</si>
  <si>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</si>
  <si>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</si>
  <si>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</si>
  <si>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</si>
  <si>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</si>
  <si>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</si>
  <si>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</si>
  <si>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</si>
  <si>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</si>
  <si>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</si>
  <si>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</si>
  <si>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</si>
  <si>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</si>
  <si>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</si>
  <si>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</si>
  <si>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</si>
  <si>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</si>
  <si>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</si>
  <si>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</si>
  <si>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</si>
  <si>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</si>
  <si>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</si>
  <si>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</si>
  <si>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</si>
  <si>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</si>
  <si>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</si>
  <si>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</si>
  <si>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</si>
  <si>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</si>
  <si>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</si>
  <si>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</si>
  <si>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</si>
  <si>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</si>
  <si>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</si>
  <si>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</si>
  <si>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</si>
  <si>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</si>
  <si>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</si>
  <si>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</si>
  <si>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</si>
  <si>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</si>
  <si>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</si>
  <si>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</si>
  <si>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</si>
  <si>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</si>
  <si>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</si>
  <si>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</si>
  <si>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</si>
  <si>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</si>
  <si>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</si>
  <si>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</si>
  <si>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</si>
  <si>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</si>
  <si>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</si>
  <si>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</si>
  <si>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</si>
  <si>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</si>
  <si>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</si>
  <si>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</si>
  <si>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</si>
  <si>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</si>
  <si>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</si>
  <si>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</si>
  <si>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</si>
  <si>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</si>
  <si>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</si>
  <si>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</si>
  <si>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</si>
  <si>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</si>
  <si>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</si>
  <si>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</si>
  <si>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</si>
  <si>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</si>
  <si>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</si>
  <si>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</si>
  <si>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</si>
  <si>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</si>
  <si>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</si>
  <si>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</si>
  <si>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</si>
  <si>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</si>
  <si>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</si>
  <si>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</si>
  <si>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</si>
  <si>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</si>
  <si>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</si>
  <si>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</si>
  <si>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</si>
  <si>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</si>
  <si>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</si>
  <si>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</si>
  <si>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</si>
  <si>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</si>
  <si>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</si>
  <si>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</si>
  <si>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</si>
  <si>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</si>
  <si>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</si>
  <si>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</si>
  <si>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</si>
  <si>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</si>
  <si>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</si>
  <si>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</si>
  <si>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</si>
  <si>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</si>
  <si>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</si>
  <si>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</si>
  <si>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</si>
  <si>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</si>
  <si>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</si>
  <si>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</si>
  <si>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</si>
  <si>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</si>
  <si>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</si>
  <si>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</si>
  <si>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</si>
  <si>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</si>
  <si>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</si>
  <si>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</si>
  <si>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</si>
  <si>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</si>
  <si>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</si>
  <si>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</si>
  <si>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</si>
  <si>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</si>
  <si>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</si>
  <si>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</si>
  <si>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</si>
  <si>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</si>
  <si>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</si>
  <si>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</si>
  <si>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</si>
  <si>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</si>
  <si>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</si>
  <si>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</si>
  <si>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</si>
  <si>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</si>
  <si>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</si>
  <si>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</si>
  <si>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</si>
  <si>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</si>
  <si>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</si>
  <si>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</si>
  <si>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</si>
  <si>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</si>
  <si>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</si>
  <si>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</si>
  <si>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</si>
  <si>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</si>
  <si>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</si>
  <si>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</si>
  <si>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</si>
  <si>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</si>
  <si>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</si>
  <si>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</si>
  <si>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</si>
  <si>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</si>
  <si>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</si>
  <si>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</si>
  <si>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</si>
  <si>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</si>
  <si>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</si>
  <si>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</si>
  <si>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</si>
  <si>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</si>
  <si>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</si>
  <si>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</si>
  <si>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</si>
  <si>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</si>
  <si>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</si>
  <si>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</si>
  <si>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</si>
  <si>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</si>
  <si>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</si>
  <si>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</si>
  <si>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</si>
  <si>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</si>
  <si>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</si>
  <si>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</si>
  <si>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</si>
  <si>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</si>
  <si>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</si>
  <si>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</si>
  <si>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</si>
  <si>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</si>
  <si>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</si>
  <si>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</si>
  <si>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</si>
  <si>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</si>
  <si>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</si>
  <si>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</si>
  <si>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</si>
  <si>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</si>
  <si>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</si>
  <si>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</si>
  <si>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</si>
  <si>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</si>
  <si>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</si>
  <si>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</si>
  <si>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</si>
  <si>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</si>
  <si>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</si>
  <si>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</si>
  <si>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</si>
  <si>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</si>
  <si>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</si>
  <si>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</si>
  <si>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</si>
  <si>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</si>
  <si>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</si>
  <si>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</si>
  <si>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</si>
  <si>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</si>
  <si>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</si>
  <si>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</si>
  <si>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</si>
  <si>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</si>
  <si>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</si>
  <si>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</si>
  <si>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</si>
  <si>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</si>
  <si>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</si>
  <si>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</si>
  <si>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</si>
  <si>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</si>
  <si>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</si>
  <si>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</si>
  <si>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</si>
  <si>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</si>
  <si>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</si>
  <si>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</si>
  <si>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</si>
  <si>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</si>
  <si>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</si>
  <si>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</si>
  <si>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</si>
  <si>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</si>
  <si>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</si>
  <si>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</si>
  <si>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</si>
  <si>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</si>
  <si>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</si>
  <si>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</si>
  <si>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</si>
  <si>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</si>
  <si>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</si>
  <si>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</si>
  <si>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</si>
  <si>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</si>
  <si>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</si>
  <si>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</si>
  <si>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</si>
  <si>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</si>
  <si>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</si>
  <si>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</si>
  <si>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</si>
  <si>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</si>
  <si>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</si>
  <si>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</si>
  <si>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</si>
  <si>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</si>
  <si>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</si>
  <si>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</si>
  <si>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</si>
  <si>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</si>
  <si>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</si>
  <si>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</si>
  <si>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</si>
  <si>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</si>
  <si>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</si>
  <si>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</si>
  <si>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</si>
  <si>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</si>
  <si>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</si>
  <si>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</si>
  <si>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</si>
  <si>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</si>
  <si>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</si>
  <si>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</si>
  <si>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</si>
  <si>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</si>
  <si>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</si>
  <si>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</si>
  <si>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</si>
  <si>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</si>
  <si>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</si>
  <si>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</si>
  <si>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</si>
  <si>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</si>
  <si>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</si>
  <si>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</si>
  <si>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</si>
  <si>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</si>
  <si>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</si>
  <si>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</si>
  <si>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</si>
  <si>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</si>
  <si>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</si>
  <si>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</si>
  <si>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</si>
  <si>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</si>
  <si>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</si>
  <si>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</si>
  <si>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</si>
  <si>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</si>
  <si>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</si>
  <si>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</si>
  <si>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</si>
  <si>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</si>
  <si>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</si>
  <si>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</si>
  <si>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</si>
  <si>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</si>
  <si>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</si>
  <si>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</si>
  <si>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</si>
  <si>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</si>
  <si>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</si>
  <si>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</si>
  <si>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</si>
  <si>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</si>
  <si>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</si>
  <si>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</si>
  <si>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</si>
  <si>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</si>
  <si>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</si>
  <si>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</si>
  <si>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</si>
  <si>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</si>
  <si>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</si>
  <si>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</si>
  <si>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</si>
  <si>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</si>
  <si>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</si>
  <si>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</si>
  <si>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</si>
  <si>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</si>
  <si>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</si>
  <si>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</si>
  <si>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</si>
  <si>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</si>
  <si>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</si>
  <si>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</si>
  <si>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</si>
  <si>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</si>
  <si>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</si>
  <si>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</si>
  <si>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</si>
  <si>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</si>
  <si>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</si>
  <si>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</si>
  <si>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</si>
  <si>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</si>
  <si>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</si>
  <si>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</si>
  <si>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</si>
  <si>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</si>
  <si>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</si>
  <si>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</si>
  <si>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</si>
  <si>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</si>
  <si>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</si>
  <si>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</si>
  <si>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</si>
  <si>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</si>
  <si>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</si>
  <si>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</si>
  <si>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</si>
  <si>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</si>
  <si>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</si>
  <si>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</si>
  <si>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</si>
  <si>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</si>
  <si>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</si>
  <si>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</si>
  <si>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</si>
  <si>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</si>
  <si>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</si>
  <si>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</si>
  <si>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</si>
  <si>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</si>
  <si>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</si>
  <si>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</si>
  <si>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</si>
  <si>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</si>
  <si>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</si>
  <si>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</si>
  <si>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</si>
  <si>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</si>
  <si>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</si>
  <si>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</si>
  <si>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</si>
  <si>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</si>
  <si>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</si>
  <si>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</si>
  <si>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</si>
  <si>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</si>
  <si>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</si>
  <si>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</si>
  <si>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</si>
  <si>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</si>
  <si>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</si>
  <si>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</si>
  <si>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</si>
  <si>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</si>
  <si>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</si>
  <si>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</si>
  <si>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</si>
  <si>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</si>
  <si>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</si>
  <si>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</si>
  <si>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</si>
  <si>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</si>
  <si>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</si>
  <si>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</si>
  <si>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</si>
  <si>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</si>
  <si>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</si>
  <si>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</si>
  <si>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</si>
  <si>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</si>
  <si>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</si>
  <si>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</si>
  <si>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</si>
  <si>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</si>
  <si>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</si>
  <si>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</si>
  <si>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</si>
  <si>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</si>
  <si>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</si>
  <si>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</si>
  <si>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</si>
  <si>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</si>
  <si>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</si>
  <si>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</si>
  <si>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</si>
  <si>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</si>
  <si>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</si>
  <si>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</si>
  <si>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</si>
  <si>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</si>
  <si>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</si>
  <si>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</si>
  <si>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</si>
  <si>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</si>
  <si>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</si>
  <si>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</si>
  <si>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</si>
  <si>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</si>
  <si>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</si>
  <si>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</si>
  <si>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</si>
  <si>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</si>
  <si>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</si>
  <si>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</si>
  <si>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</si>
  <si>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</si>
  <si>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</si>
  <si>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</si>
  <si>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</si>
  <si>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</si>
  <si>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</si>
  <si>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</si>
  <si>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</si>
  <si>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</si>
  <si>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</si>
  <si>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</si>
  <si>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</si>
  <si>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</si>
  <si>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</si>
  <si>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</si>
  <si>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</si>
  <si>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</si>
  <si>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</si>
  <si>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</si>
  <si>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</si>
  <si>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</si>
  <si>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</si>
  <si>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</si>
  <si>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</si>
  <si>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</si>
  <si>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</si>
  <si>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</si>
  <si>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</si>
  <si>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</si>
  <si>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</si>
  <si>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</si>
  <si>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</si>
  <si>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</si>
  <si>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</si>
  <si>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</si>
  <si>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</si>
  <si>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</si>
  <si>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</si>
  <si>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</si>
  <si>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</si>
  <si>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</si>
  <si>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</si>
  <si>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</si>
  <si>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</si>
  <si>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</si>
  <si>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</si>
  <si>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</si>
  <si>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</si>
  <si>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</si>
  <si>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</si>
  <si>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</si>
  <si>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</si>
  <si>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</si>
  <si>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</si>
  <si>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</si>
  <si>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</si>
  <si>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</si>
  <si>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</si>
  <si>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</si>
  <si>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</si>
  <si>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</si>
  <si>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</si>
  <si>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</si>
  <si>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</si>
  <si>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</si>
  <si>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</si>
  <si>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</si>
  <si>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</si>
  <si>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</si>
  <si>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</si>
  <si>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</si>
  <si>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</si>
  <si>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</si>
  <si>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</si>
  <si>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</si>
  <si>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</si>
  <si>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</si>
  <si>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</si>
  <si>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</si>
  <si>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</si>
  <si>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</si>
  <si>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</si>
  <si>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</si>
  <si>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</si>
  <si>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</si>
  <si>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</si>
  <si>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</si>
  <si>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</si>
  <si>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</si>
  <si>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</si>
  <si>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</si>
  <si>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</si>
  <si>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</si>
  <si>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</si>
  <si>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</si>
  <si>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</si>
  <si>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</si>
  <si>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</si>
  <si>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</si>
  <si>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</si>
  <si>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</si>
  <si>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</si>
  <si>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</si>
  <si>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</si>
  <si>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</si>
  <si>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</si>
  <si>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</si>
  <si>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</si>
  <si>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</si>
  <si>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</si>
  <si>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</si>
  <si>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</si>
  <si>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</si>
  <si>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</si>
  <si>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</si>
  <si>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</si>
  <si>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</si>
  <si>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</si>
  <si>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</si>
  <si>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</si>
  <si>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</si>
  <si>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</si>
  <si>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</si>
  <si>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</si>
  <si>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</si>
  <si>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</si>
  <si>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</si>
  <si>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</si>
  <si>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</si>
  <si>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</si>
  <si>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</si>
  <si>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</si>
  <si>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</si>
  <si>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</si>
  <si>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</si>
  <si>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</si>
  <si>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</si>
  <si>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</si>
  <si>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</si>
  <si>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</si>
  <si>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</si>
  <si>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</si>
  <si>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</si>
  <si>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</si>
  <si>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</si>
  <si>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</si>
  <si>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</si>
  <si>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</si>
  <si>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</si>
  <si>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</si>
  <si>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</si>
  <si>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</si>
  <si>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</si>
  <si>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</si>
  <si>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</si>
  <si>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</si>
  <si>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</si>
  <si>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</si>
  <si>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</si>
  <si>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</si>
  <si>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</si>
  <si>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</si>
  <si>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</si>
  <si>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</si>
  <si>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</si>
  <si>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</si>
  <si>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</si>
  <si>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</si>
  <si>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</si>
  <si>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</si>
  <si>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</si>
  <si>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</si>
  <si>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</si>
  <si>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</si>
  <si>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</si>
  <si>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</si>
  <si>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</si>
  <si>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</si>
  <si>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</si>
  <si>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</si>
  <si>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</si>
  <si>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</si>
  <si>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</si>
  <si>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</si>
  <si>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</si>
  <si>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</si>
  <si>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</si>
  <si>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</si>
  <si>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</si>
  <si>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</si>
  <si>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</si>
  <si>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</si>
  <si>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</si>
  <si>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</si>
  <si>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</si>
  <si>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</si>
  <si>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</si>
  <si>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</si>
  <si>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</si>
  <si>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</si>
  <si>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</si>
  <si>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</si>
  <si>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</si>
  <si>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</si>
  <si>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</si>
  <si>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</si>
  <si>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</si>
  <si>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</si>
  <si>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</si>
  <si>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</si>
  <si>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</si>
  <si>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</si>
  <si>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</si>
  <si>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</si>
  <si>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</si>
  <si>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</si>
  <si>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</si>
  <si>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</si>
  <si>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</si>
  <si>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</si>
  <si>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</si>
  <si>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</si>
  <si>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</si>
  <si>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</si>
  <si>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</si>
  <si>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</si>
  <si>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</si>
  <si>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</si>
  <si>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</si>
  <si>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</si>
  <si>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</si>
  <si>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</si>
  <si>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</si>
  <si>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</si>
  <si>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</si>
  <si>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</si>
  <si>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</si>
  <si>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</si>
  <si>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</si>
  <si>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</si>
  <si>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</si>
  <si>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</si>
  <si>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</si>
  <si>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</si>
  <si>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</si>
  <si>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</si>
  <si>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</si>
  <si>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</si>
  <si>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</si>
  <si>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</si>
  <si>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</si>
  <si>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</si>
  <si>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</si>
  <si>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</si>
  <si>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</si>
  <si>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</si>
  <si>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</si>
  <si>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</si>
  <si>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</si>
  <si>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</si>
  <si>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</si>
  <si>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</si>
  <si>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</si>
  <si>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</si>
  <si>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</si>
  <si>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</si>
  <si>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</si>
  <si>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</si>
  <si>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</si>
  <si>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</si>
  <si>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</si>
  <si>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</si>
  <si>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</si>
  <si>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</si>
  <si>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</si>
  <si>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</si>
  <si>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</si>
  <si>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</si>
  <si>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</si>
  <si>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</si>
  <si>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</si>
  <si>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</si>
  <si>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</si>
  <si>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</si>
  <si>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</si>
  <si>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</si>
  <si>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</si>
  <si>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</si>
  <si>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</si>
  <si>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</si>
  <si>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</si>
  <si>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</si>
  <si>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</si>
  <si>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</si>
  <si>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</si>
  <si>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</si>
  <si>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</si>
  <si>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</si>
  <si>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</si>
  <si>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</si>
  <si>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</si>
  <si>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</si>
  <si>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</si>
  <si>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</si>
  <si>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</si>
  <si>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</si>
  <si>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</si>
  <si>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</si>
  <si>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</si>
  <si>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</si>
  <si>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</si>
  <si>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</si>
  <si>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</si>
  <si>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</si>
  <si>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</si>
  <si>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</si>
  <si>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</si>
  <si>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</si>
  <si>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</si>
  <si>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</si>
  <si>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</si>
  <si>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</si>
  <si>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</si>
  <si>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</si>
  <si>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</si>
  <si>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</si>
  <si>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</si>
  <si>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</si>
  <si>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</si>
  <si>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</si>
  <si>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</si>
  <si>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</si>
  <si>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</si>
  <si>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</si>
  <si>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</si>
  <si>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</si>
  <si>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</si>
  <si>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</si>
  <si>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</si>
  <si>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</si>
  <si>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</si>
  <si>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</si>
  <si>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</si>
  <si>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</si>
  <si>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</si>
  <si>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</si>
  <si>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</si>
  <si>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</si>
  <si>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</si>
  <si>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</si>
  <si>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</si>
  <si>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</si>
  <si>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</si>
  <si>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</si>
  <si>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</si>
  <si>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</si>
  <si>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</si>
  <si>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</si>
  <si>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</si>
  <si>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</si>
  <si>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</si>
  <si>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</si>
  <si>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</si>
  <si>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</si>
  <si>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</si>
  <si>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</si>
  <si>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</si>
  <si>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</si>
  <si>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</si>
  <si>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</si>
  <si>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</si>
  <si>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</si>
  <si>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</si>
  <si>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</si>
  <si>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</si>
  <si>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</si>
  <si>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</si>
  <si>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</si>
  <si>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</si>
  <si>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</si>
  <si>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</si>
  <si>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</si>
  <si>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</si>
  <si>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</si>
  <si>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</si>
  <si>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</si>
  <si>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</si>
  <si>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</si>
  <si>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</si>
  <si>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</si>
  <si>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</si>
  <si>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</si>
  <si>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</si>
  <si>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</si>
  <si>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</si>
  <si>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</si>
  <si>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</si>
  <si>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</si>
  <si>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</si>
  <si>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</si>
  <si>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</si>
  <si>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</si>
  <si>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</si>
  <si>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</si>
  <si>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</si>
  <si>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</si>
  <si>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</si>
  <si>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</si>
  <si>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</si>
  <si>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</si>
  <si>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</si>
  <si>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</si>
  <si>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</si>
  <si>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</si>
  <si>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</si>
  <si>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</si>
  <si>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</si>
  <si>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</si>
  <si>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</si>
  <si>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</si>
  <si>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</si>
  <si>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</si>
  <si>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</si>
  <si>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</si>
  <si>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</si>
  <si>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</si>
  <si>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</si>
  <si>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</si>
  <si>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</si>
  <si>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</si>
  <si>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</si>
  <si>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</si>
  <si>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</si>
  <si>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</si>
  <si>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</si>
  <si>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</si>
  <si>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</si>
  <si>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</si>
  <si>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</si>
  <si>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</si>
  <si>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</si>
  <si>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</si>
  <si>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</si>
  <si>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</si>
  <si>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</si>
  <si>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</si>
  <si>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</si>
  <si>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</si>
  <si>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</si>
  <si>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</si>
  <si>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</si>
  <si>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</si>
  <si>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</si>
  <si>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</si>
  <si>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</si>
  <si>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</si>
  <si>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</si>
  <si>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</si>
  <si>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</si>
  <si>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</si>
  <si>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</si>
  <si>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</si>
  <si>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</si>
  <si>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</si>
  <si>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</si>
  <si>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</si>
  <si>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</si>
  <si>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</si>
  <si>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</si>
  <si>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</si>
  <si>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</si>
  <si>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</si>
  <si>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</si>
  <si>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</si>
  <si>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</si>
  <si>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</si>
  <si>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</si>
  <si>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</si>
  <si>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</si>
  <si>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</si>
  <si>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</si>
  <si>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</si>
  <si>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</si>
  <si>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</si>
  <si>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</si>
  <si>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</si>
  <si>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</si>
  <si>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</si>
  <si>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</si>
  <si>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</si>
  <si>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</si>
  <si>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</si>
  <si>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</si>
  <si>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</si>
  <si>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</si>
  <si>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</si>
  <si>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</si>
  <si>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</si>
  <si>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</si>
  <si>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</si>
  <si>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</si>
  <si>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</si>
  <si>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</si>
  <si>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</si>
  <si>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</si>
  <si>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</si>
  <si>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</si>
  <si>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</si>
  <si>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</si>
  <si>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</si>
  <si>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</si>
  <si>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</si>
  <si>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</si>
  <si>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</si>
  <si>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</si>
  <si>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</si>
  <si>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</si>
  <si>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</si>
  <si>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</si>
  <si>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</si>
  <si>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</si>
  <si>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</si>
  <si>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</si>
  <si>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</si>
  <si>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</si>
  <si>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</si>
  <si>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</si>
  <si>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</si>
  <si>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</si>
  <si>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</si>
  <si>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</si>
  <si>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</si>
  <si>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</si>
  <si>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</si>
  <si>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</si>
  <si>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</si>
  <si>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</si>
  <si>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</si>
  <si>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</si>
  <si>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</si>
  <si>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</si>
  <si>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</si>
  <si>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</si>
  <si>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</si>
  <si>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</si>
  <si>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</si>
  <si>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</si>
  <si>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</si>
  <si>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</si>
  <si>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</si>
  <si>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</si>
  <si>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</si>
  <si>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</si>
  <si>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</si>
  <si>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</si>
  <si>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</si>
  <si>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</si>
  <si>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</si>
  <si>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</si>
  <si>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</si>
  <si>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</si>
  <si>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</si>
  <si>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</si>
  <si>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</si>
  <si>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</si>
  <si>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</si>
  <si>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</si>
  <si>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</si>
  <si>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</si>
  <si>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</si>
  <si>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</si>
  <si>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</si>
  <si>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</si>
  <si>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</si>
  <si>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</si>
  <si>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</si>
  <si>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</si>
  <si>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</si>
  <si>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</si>
  <si>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</si>
  <si>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</si>
  <si>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</si>
  <si>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</si>
  <si>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</si>
  <si>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</si>
  <si>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</si>
  <si>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</si>
  <si>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</si>
  <si>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</si>
  <si>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</si>
  <si>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</si>
  <si>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</si>
  <si>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</si>
  <si>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</si>
  <si>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</si>
  <si>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</si>
  <si>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</si>
  <si>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</si>
  <si>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</si>
  <si>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</si>
  <si>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</si>
  <si>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</si>
  <si>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</si>
  <si>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</si>
  <si>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</si>
  <si>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</si>
  <si>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</si>
  <si>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</si>
  <si>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</si>
  <si>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</si>
  <si>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</si>
  <si>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</si>
  <si>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</si>
  <si>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</si>
  <si>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</si>
  <si>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</si>
  <si>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</si>
  <si>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</si>
  <si>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</si>
  <si>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</si>
  <si>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</si>
  <si>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</si>
  <si>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</si>
  <si>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</si>
  <si>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</si>
  <si>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</si>
  <si>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</si>
  <si>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</si>
  <si>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</si>
  <si>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</si>
  <si>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</si>
  <si>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</si>
  <si>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</si>
  <si>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</si>
  <si>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</si>
  <si>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</si>
  <si>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</si>
  <si>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</si>
  <si>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</si>
  <si>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</si>
  <si>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</si>
  <si>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</si>
  <si>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</si>
  <si>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</si>
  <si>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</si>
  <si>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</si>
  <si>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</si>
  <si>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</si>
  <si>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</si>
  <si>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</si>
  <si>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</si>
  <si>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</si>
  <si>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</si>
  <si>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</si>
  <si>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</si>
  <si>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</si>
  <si>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</si>
  <si>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</si>
  <si>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</si>
  <si>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</si>
  <si>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</si>
  <si>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</si>
  <si>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</si>
  <si>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</si>
  <si>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</si>
  <si>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</si>
  <si>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</si>
  <si>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</si>
  <si>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</si>
  <si>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</si>
  <si>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</si>
  <si>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</si>
  <si>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</si>
  <si>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</si>
  <si>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</si>
  <si>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</si>
  <si>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</si>
  <si>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</si>
  <si>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</si>
  <si>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</si>
  <si>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</si>
  <si>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</si>
  <si>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</si>
  <si>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</si>
  <si>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</si>
  <si>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</si>
  <si>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</si>
  <si>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</si>
  <si>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</si>
  <si>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</si>
  <si>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</si>
  <si>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</si>
  <si>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</si>
  <si>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</si>
  <si>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</si>
  <si>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</si>
  <si>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</si>
  <si>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</si>
  <si>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</si>
  <si>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</si>
  <si>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</si>
  <si>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</si>
  <si>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</si>
  <si>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</si>
  <si>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</si>
  <si>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</si>
  <si>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</si>
  <si>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</si>
  <si>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</si>
  <si>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</si>
  <si>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</si>
  <si>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</si>
  <si>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</si>
  <si>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</si>
  <si>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</si>
  <si>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</si>
  <si>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</si>
  <si>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</si>
  <si>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</si>
  <si>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</si>
  <si>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</si>
  <si>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</si>
  <si>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</si>
  <si>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</si>
  <si>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</si>
  <si>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</si>
  <si>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</si>
  <si>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</si>
  <si>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</si>
  <si>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</si>
  <si>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</si>
  <si>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</si>
  <si>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</si>
  <si>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</si>
  <si>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</si>
  <si>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</si>
  <si>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</si>
  <si>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</si>
  <si>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</si>
  <si>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</si>
  <si>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</si>
  <si>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</si>
  <si>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</si>
  <si>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</si>
  <si>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</si>
  <si>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</si>
  <si>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</si>
  <si>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</si>
  <si>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</si>
  <si>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</si>
  <si>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</si>
  <si>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</si>
  <si>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</si>
  <si>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</si>
  <si>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</si>
  <si>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</si>
  <si>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</si>
  <si>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</si>
  <si>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</si>
  <si>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</si>
  <si>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</si>
  <si>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</si>
  <si>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</si>
  <si>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</si>
  <si>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</si>
  <si>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</si>
  <si>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</si>
  <si>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</si>
  <si>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</si>
  <si>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</si>
  <si>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</si>
  <si>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</si>
  <si>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</si>
  <si>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</si>
  <si>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</si>
  <si>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</si>
  <si>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</si>
  <si>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</si>
  <si>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</si>
  <si>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</si>
  <si>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</si>
  <si>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</si>
  <si>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</si>
  <si>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</si>
  <si>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</si>
  <si>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</si>
  <si>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</si>
  <si>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</si>
  <si>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</si>
  <si>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</si>
  <si>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</si>
  <si>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</si>
  <si>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</si>
  <si>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</si>
  <si>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</si>
  <si>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</si>
  <si>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</si>
  <si>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</si>
  <si>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</si>
  <si>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</si>
  <si>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</si>
  <si>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</si>
  <si>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</si>
  <si>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</si>
  <si>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</si>
  <si>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</si>
  <si>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</si>
  <si>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</si>
  <si>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</si>
  <si>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</si>
  <si>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</si>
  <si>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</si>
  <si>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</si>
  <si>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</si>
  <si>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</si>
  <si>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</si>
  <si>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</si>
  <si>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</si>
  <si>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</si>
  <si>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</si>
  <si>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</si>
  <si>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</si>
  <si>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</si>
  <si>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</si>
  <si>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</si>
  <si>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</si>
  <si>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</si>
  <si>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</si>
  <si>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</si>
  <si>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</si>
  <si>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</si>
  <si>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</si>
  <si>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</si>
  <si>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</si>
  <si>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</si>
  <si>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</si>
  <si>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</si>
  <si>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</si>
  <si>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</si>
  <si>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</si>
  <si>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</si>
  <si>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</si>
  <si>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</si>
  <si>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</si>
  <si>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</si>
  <si>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</si>
  <si>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</si>
  <si>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</si>
  <si>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</si>
  <si>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</si>
  <si>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</si>
  <si>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</si>
  <si>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</si>
  <si>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</si>
  <si>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</si>
  <si>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</si>
  <si>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</si>
  <si>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</si>
  <si>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</si>
  <si>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</si>
  <si>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</si>
  <si>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</si>
  <si>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</si>
  <si>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</si>
  <si>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</si>
  <si>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</si>
  <si>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</si>
  <si>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</si>
  <si>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</si>
  <si>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</si>
  <si>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</si>
  <si>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</si>
  <si>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</si>
  <si>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</si>
  <si>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</si>
  <si>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</si>
  <si>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</si>
  <si>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</si>
  <si>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</si>
  <si>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</si>
  <si>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</si>
  <si>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</si>
  <si>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</si>
  <si>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</si>
  <si>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</si>
  <si>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</si>
  <si>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</si>
  <si>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</si>
  <si>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</si>
  <si>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</si>
  <si>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</si>
  <si>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</si>
  <si>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</si>
  <si>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</si>
  <si>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</si>
  <si>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</si>
  <si>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</si>
  <si>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</si>
  <si>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</si>
  <si>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</si>
  <si>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</si>
  <si>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</si>
  <si>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</si>
  <si>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</si>
  <si>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</si>
  <si>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</si>
  <si>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</si>
  <si>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</si>
  <si>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</si>
  <si>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</si>
  <si>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</si>
  <si>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</si>
  <si>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</si>
  <si>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</si>
  <si>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</si>
  <si>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</si>
  <si>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</si>
  <si>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</si>
  <si>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</si>
  <si>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</si>
  <si>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</si>
  <si>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</si>
  <si>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</si>
  <si>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</si>
  <si>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</si>
  <si>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</si>
  <si>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</si>
  <si>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</si>
  <si>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</si>
  <si>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</si>
  <si>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</si>
  <si>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</si>
  <si>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</si>
  <si>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</si>
  <si>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</si>
  <si>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</si>
  <si>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</si>
  <si>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</si>
  <si>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</si>
  <si>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</si>
  <si>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</si>
  <si>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</si>
  <si>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</si>
  <si>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</si>
  <si>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</si>
  <si>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</si>
  <si>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</si>
  <si>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</si>
  <si>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</si>
  <si>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</si>
  <si>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</si>
  <si>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</si>
  <si>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</si>
  <si>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</si>
  <si>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</si>
  <si>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</si>
  <si>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</si>
  <si>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</si>
  <si>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</si>
  <si>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</si>
  <si>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</si>
  <si>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</si>
  <si>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</si>
  <si>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</si>
  <si>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</si>
  <si>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</si>
  <si>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</si>
  <si>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</si>
  <si>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</si>
  <si>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</si>
  <si>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</si>
  <si>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</si>
  <si>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</si>
  <si>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</si>
  <si>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</si>
  <si>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</si>
  <si>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</si>
  <si>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</si>
  <si>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</si>
  <si>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</si>
  <si>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</si>
  <si>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</si>
  <si>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</si>
  <si>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</si>
  <si>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</si>
  <si>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</si>
  <si>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</si>
  <si>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</si>
  <si>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</si>
  <si>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</si>
  <si>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</si>
  <si>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</si>
  <si>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</si>
  <si>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</si>
  <si>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</si>
  <si>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</si>
  <si>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</si>
  <si>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</si>
  <si>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</si>
  <si>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</si>
  <si>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</si>
  <si>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</si>
  <si>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</si>
  <si>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</si>
  <si>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</si>
  <si>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</si>
  <si>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</si>
  <si>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</si>
  <si>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</si>
  <si>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</si>
  <si>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</si>
  <si>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</si>
  <si>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</si>
  <si>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</si>
  <si>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</si>
  <si>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</si>
  <si>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</si>
  <si>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</si>
  <si>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</si>
  <si>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</si>
  <si>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</si>
  <si>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</si>
  <si>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</si>
  <si>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</si>
  <si>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</si>
  <si>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</si>
  <si>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</si>
  <si>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</si>
  <si>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</si>
  <si>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</si>
  <si>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</si>
  <si>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</si>
  <si>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</si>
  <si>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</si>
  <si>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</si>
  <si>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</si>
  <si>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</si>
  <si>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</si>
  <si>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</si>
  <si>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</si>
  <si>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</si>
  <si>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</si>
  <si>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</si>
  <si>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</si>
  <si>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</si>
  <si>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</si>
  <si>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</si>
  <si>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</si>
  <si>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</si>
  <si>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</si>
  <si>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</si>
  <si>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</si>
  <si>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</si>
  <si>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</si>
  <si>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</si>
  <si>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</si>
  <si>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</si>
  <si>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</si>
  <si>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</si>
  <si>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</si>
  <si>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</si>
  <si>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</si>
  <si>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</si>
  <si>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</si>
  <si>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</si>
  <si>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</si>
  <si>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</si>
  <si>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</si>
  <si>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</si>
  <si>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</si>
  <si>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</si>
  <si>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</si>
  <si>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</si>
  <si>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</si>
  <si>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</si>
  <si>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</si>
  <si>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</si>
  <si>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</si>
  <si>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</si>
  <si>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</si>
  <si>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</si>
  <si>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</si>
  <si>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</si>
  <si>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</si>
  <si>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</si>
  <si>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</si>
  <si>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</si>
  <si>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</si>
  <si>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</si>
  <si>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</si>
  <si>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</si>
  <si>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</si>
  <si>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</si>
  <si>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</si>
  <si>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</si>
  <si>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</si>
  <si>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</si>
  <si>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</si>
  <si>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</si>
  <si>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</si>
  <si>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</si>
  <si>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</si>
  <si>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</si>
  <si>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</si>
  <si>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</si>
  <si>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</si>
  <si>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</si>
  <si>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</si>
  <si>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</si>
  <si>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</si>
  <si>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</si>
  <si>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</si>
  <si>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</si>
  <si>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</si>
  <si>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</si>
  <si>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</si>
  <si>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</si>
  <si>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</si>
  <si>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</si>
  <si>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</si>
  <si>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</si>
  <si>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</si>
  <si>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</si>
  <si>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</si>
  <si>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</si>
  <si>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</si>
  <si>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</si>
  <si>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</si>
  <si>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</si>
  <si>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</si>
  <si>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</si>
  <si>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</si>
  <si>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</si>
  <si>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</si>
  <si>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</si>
  <si>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</si>
  <si>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</si>
  <si>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</si>
  <si>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</si>
  <si>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</si>
  <si>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</si>
  <si>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</si>
  <si>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</si>
  <si>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</si>
  <si>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</si>
  <si>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</si>
  <si>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</si>
  <si>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</si>
  <si>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</si>
  <si>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</si>
  <si>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</si>
  <si>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</si>
  <si>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</si>
  <si>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</si>
  <si>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</si>
  <si>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</si>
  <si>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</si>
  <si>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</si>
  <si>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</si>
  <si>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</si>
  <si>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</si>
  <si>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</si>
  <si>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</si>
  <si>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</si>
  <si>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</si>
  <si>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</si>
  <si>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</si>
  <si>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</si>
  <si>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</si>
  <si>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</si>
  <si>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</si>
  <si>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</si>
  <si>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</si>
  <si>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</si>
  <si>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</si>
  <si>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</si>
  <si>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</si>
  <si>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</si>
  <si>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</si>
  <si>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</si>
  <si>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</si>
  <si>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</si>
  <si>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</si>
  <si>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</si>
  <si>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</si>
  <si>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</si>
  <si>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</si>
  <si>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</si>
  <si>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</si>
  <si>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</si>
  <si>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</si>
  <si>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</si>
  <si>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</si>
  <si>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</si>
  <si>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</si>
  <si>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</si>
  <si>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</si>
  <si>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</si>
  <si>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</si>
  <si>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</si>
  <si>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</si>
  <si>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</si>
  <si>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</si>
  <si>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</si>
  <si>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</si>
  <si>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</si>
  <si>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</si>
  <si>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</si>
  <si>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</si>
  <si>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</si>
  <si>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</si>
  <si>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</si>
  <si>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</si>
  <si>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</si>
  <si>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</si>
  <si>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</si>
  <si>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</si>
  <si>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</si>
  <si>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</si>
  <si>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</si>
  <si>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</si>
  <si>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</si>
  <si>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</si>
  <si>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</si>
  <si>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</si>
  <si>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</si>
  <si>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</si>
  <si>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</si>
  <si>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</si>
  <si>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</si>
  <si>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</si>
  <si>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</si>
  <si>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</si>
  <si>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</si>
  <si>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</si>
  <si>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</si>
  <si>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</si>
  <si>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</si>
  <si>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</si>
  <si>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</si>
  <si>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</si>
  <si>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</si>
  <si>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</si>
  <si>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</si>
  <si>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</si>
  <si>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</si>
  <si>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</si>
  <si>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</si>
  <si>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</si>
  <si>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</si>
  <si>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</si>
  <si>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</si>
  <si>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</si>
  <si>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</si>
  <si>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</si>
  <si>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</si>
  <si>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</si>
  <si>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</si>
  <si>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</si>
  <si>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</si>
  <si>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</si>
  <si>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</si>
  <si>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</si>
  <si>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</si>
  <si>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</si>
  <si>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</si>
  <si>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</si>
  <si>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</si>
  <si>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</si>
  <si>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</si>
  <si>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</si>
  <si>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</si>
  <si>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</si>
  <si>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</si>
  <si>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</si>
  <si>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</si>
  <si>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</si>
  <si>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</si>
  <si>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</si>
  <si>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</si>
  <si>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</si>
  <si>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</si>
  <si>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</si>
  <si>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</si>
  <si>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</si>
  <si>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</si>
  <si>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</si>
  <si>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</si>
  <si>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</si>
  <si>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</si>
  <si>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</si>
  <si>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</si>
  <si>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</si>
  <si>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</si>
  <si>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</si>
  <si>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</si>
  <si>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</si>
  <si>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</si>
  <si>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</si>
  <si>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</si>
  <si>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</si>
  <si>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</si>
  <si>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</si>
  <si>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</si>
  <si>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</si>
  <si>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</si>
  <si>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</si>
  <si>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</si>
  <si>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</si>
  <si>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</si>
  <si>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</si>
  <si>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</si>
  <si>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</si>
  <si>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</si>
  <si>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</si>
  <si>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</si>
  <si>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</si>
  <si>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</si>
  <si>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</si>
  <si>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</si>
  <si>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</si>
  <si>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</si>
  <si>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</si>
  <si>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</si>
  <si>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</si>
  <si>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</si>
  <si>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</si>
  <si>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</si>
  <si>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</si>
  <si>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</si>
  <si>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</si>
  <si>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</si>
  <si>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</si>
  <si>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</si>
  <si>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</si>
  <si>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</si>
  <si>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</si>
  <si>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</si>
  <si>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</si>
  <si>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</si>
  <si>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</si>
  <si>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</si>
  <si>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</si>
  <si>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</si>
  <si>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</si>
  <si>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</si>
  <si>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</si>
  <si>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</si>
  <si>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</si>
  <si>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</si>
  <si>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</si>
  <si>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</si>
  <si>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</si>
  <si>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</si>
  <si>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</si>
  <si>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</si>
  <si>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</si>
  <si>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</si>
  <si>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</si>
  <si>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</si>
  <si>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</si>
  <si>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</si>
  <si>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</si>
  <si>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</si>
  <si>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</si>
  <si>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</si>
  <si>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</si>
  <si>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</si>
  <si>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</si>
  <si>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</si>
  <si>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</si>
  <si>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</si>
  <si>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</si>
  <si>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</si>
  <si>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</si>
  <si>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</si>
  <si>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</si>
  <si>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</si>
  <si>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</si>
  <si>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</si>
  <si>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</si>
  <si>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</si>
  <si>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</si>
  <si>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</si>
  <si>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</si>
  <si>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</si>
  <si>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</si>
  <si>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</si>
  <si>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</si>
  <si>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</si>
  <si>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</si>
  <si>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</si>
  <si>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</si>
  <si>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</si>
  <si>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</si>
  <si>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</si>
  <si>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</si>
  <si>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</si>
  <si>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</si>
  <si>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</si>
  <si>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</si>
  <si>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</si>
  <si>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</si>
  <si>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</si>
  <si>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</si>
  <si>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</si>
  <si>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</si>
  <si>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</si>
  <si>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</si>
  <si>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</si>
  <si>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</si>
  <si>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</si>
  <si>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</si>
  <si>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</si>
  <si>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</si>
  <si>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</si>
  <si>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</si>
  <si>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</si>
  <si>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</si>
  <si>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</si>
  <si>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</si>
  <si>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</si>
  <si>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</si>
  <si>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</si>
  <si>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</si>
  <si>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</si>
  <si>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</si>
  <si>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</si>
  <si>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</si>
  <si>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</si>
  <si>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</si>
  <si>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</si>
  <si>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</si>
  <si>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</si>
  <si>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</si>
  <si>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</si>
  <si>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</si>
  <si>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</si>
  <si>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</si>
  <si>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</si>
  <si>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</si>
  <si>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</si>
  <si>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</si>
  <si>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</si>
  <si>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</si>
  <si>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</si>
  <si>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</si>
  <si>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</si>
  <si>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</si>
  <si>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</si>
  <si>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</si>
  <si>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</si>
  <si>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</si>
  <si>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</si>
  <si>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</si>
  <si>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</si>
  <si>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</si>
  <si>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</si>
  <si>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</si>
  <si>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</si>
  <si>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</si>
  <si>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</si>
  <si>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</si>
  <si>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</si>
  <si>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</si>
  <si>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</si>
  <si>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</si>
  <si>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</si>
  <si>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</si>
  <si>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</si>
  <si>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</si>
  <si>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</si>
  <si>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</si>
  <si>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</si>
  <si>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</si>
  <si>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</si>
  <si>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</si>
  <si>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</si>
  <si>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</si>
  <si>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</si>
  <si>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</si>
  <si>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</si>
  <si>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</si>
  <si>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</si>
  <si>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</si>
  <si>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</si>
  <si>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</si>
  <si>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</si>
  <si>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</si>
  <si>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</si>
  <si>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</si>
  <si>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</si>
  <si>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</si>
  <si>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</si>
  <si>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</si>
  <si>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</si>
  <si>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</si>
  <si>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</si>
  <si>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</si>
  <si>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</si>
  <si>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</si>
  <si>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</si>
  <si>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</si>
  <si>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</si>
  <si>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</si>
  <si>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</si>
  <si>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</si>
  <si>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</si>
  <si>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</si>
  <si>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</si>
  <si>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</si>
  <si>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</si>
  <si>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</si>
  <si>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</si>
  <si>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</si>
  <si>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</si>
  <si>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</si>
  <si>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</si>
  <si>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</si>
  <si>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</si>
  <si>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</si>
  <si>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</si>
  <si>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</si>
  <si>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</si>
  <si>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</si>
  <si>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</si>
  <si>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</si>
  <si>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</si>
  <si>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</si>
  <si>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</si>
  <si>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</si>
  <si>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</si>
  <si>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</si>
  <si>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</si>
  <si>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</si>
  <si>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</si>
  <si>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</si>
  <si>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</si>
  <si>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</si>
  <si>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</si>
  <si>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</si>
  <si>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</si>
  <si>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</si>
  <si>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</si>
  <si>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</si>
  <si>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</si>
  <si>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</si>
  <si>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</si>
  <si>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</si>
  <si>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</si>
  <si>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</si>
  <si>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</si>
  <si>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</si>
  <si>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</si>
  <si>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</si>
  <si>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</si>
  <si>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</si>
  <si>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</si>
  <si>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</si>
  <si>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</si>
  <si>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</si>
  <si>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</si>
  <si>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</si>
  <si>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</si>
  <si>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</si>
  <si>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</si>
  <si>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</si>
  <si>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</si>
  <si>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</si>
  <si>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</si>
  <si>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</si>
  <si>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</si>
  <si>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</si>
  <si>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</si>
  <si>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</si>
  <si>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</si>
  <si>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</si>
  <si>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</si>
  <si>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</si>
  <si>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</si>
  <si>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</si>
  <si>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</si>
  <si>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</si>
  <si>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</si>
  <si>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</si>
  <si>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</si>
  <si>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</si>
  <si>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</si>
  <si>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</si>
  <si>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</si>
  <si>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</si>
  <si>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</si>
  <si>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</si>
  <si>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</si>
  <si>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</si>
  <si>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</si>
  <si>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</si>
  <si>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</si>
  <si>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</si>
  <si>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</si>
  <si>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</si>
  <si>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</si>
  <si>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</si>
  <si>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</si>
  <si>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</si>
  <si>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</si>
  <si>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</si>
  <si>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</si>
  <si>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</si>
  <si>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</si>
  <si>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</si>
  <si>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</si>
  <si>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</si>
  <si>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</si>
  <si>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</si>
  <si>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</si>
  <si>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</si>
  <si>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</si>
  <si>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</si>
  <si>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</si>
  <si>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</si>
  <si>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</si>
  <si>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</si>
  <si>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</si>
  <si>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</si>
  <si>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</si>
  <si>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</si>
  <si>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</si>
  <si>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</si>
  <si>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</si>
  <si>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</si>
  <si>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</si>
  <si>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</si>
  <si>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</si>
  <si>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</si>
  <si>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</si>
  <si>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</si>
  <si>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</si>
  <si>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</si>
  <si>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</si>
  <si>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</si>
  <si>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</si>
  <si>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</si>
  <si>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</si>
  <si>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</si>
  <si>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</si>
  <si>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</si>
  <si>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</si>
  <si>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</si>
  <si>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</si>
  <si>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</si>
  <si>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</si>
  <si>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</si>
  <si>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</si>
  <si>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</si>
  <si>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</si>
  <si>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</si>
  <si>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</si>
  <si>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</si>
  <si>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</si>
  <si>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</si>
  <si>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</si>
  <si>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</si>
  <si>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</si>
  <si>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</si>
  <si>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</si>
  <si>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</si>
  <si>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</si>
  <si>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</si>
  <si>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</si>
  <si>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</si>
  <si>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</si>
  <si>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</si>
  <si>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</si>
  <si>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</si>
  <si>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</si>
  <si>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</si>
  <si>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</si>
  <si>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</si>
  <si>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</si>
  <si>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</si>
  <si>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</si>
  <si>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</si>
  <si>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</si>
  <si>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</si>
  <si>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</si>
  <si>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</si>
  <si>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</si>
  <si>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</si>
  <si>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</si>
  <si>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</si>
  <si>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</si>
  <si>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</si>
  <si>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</si>
  <si>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</si>
  <si>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</si>
  <si>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</si>
  <si>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</si>
  <si>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</si>
  <si>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</si>
  <si>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</si>
  <si>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</si>
  <si>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</si>
  <si>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</si>
  <si>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</si>
  <si>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</si>
  <si>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</si>
  <si>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</si>
  <si>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</si>
  <si>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</si>
  <si>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</si>
  <si>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</si>
  <si>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</si>
  <si>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</si>
  <si>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</si>
  <si>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</si>
  <si>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</si>
  <si>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</si>
  <si>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</si>
  <si>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</si>
  <si>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</si>
  <si>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</si>
  <si>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</si>
  <si>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</si>
  <si>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</si>
  <si>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</si>
  <si>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</si>
  <si>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</si>
  <si>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</si>
  <si>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</si>
  <si>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</si>
  <si>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</si>
  <si>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</si>
  <si>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</si>
  <si>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</si>
  <si>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</si>
  <si>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</si>
  <si>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</si>
  <si>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</si>
  <si>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</si>
  <si>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</si>
  <si>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</si>
  <si>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</si>
  <si>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</si>
  <si>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</si>
  <si>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</si>
  <si>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</si>
  <si>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</si>
  <si>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</si>
  <si>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</si>
  <si>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</si>
  <si>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</si>
  <si>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</si>
  <si>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</si>
  <si>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</si>
  <si>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</si>
  <si>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</si>
  <si>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</si>
  <si>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</si>
  <si>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</si>
  <si>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</si>
  <si>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</si>
  <si>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</si>
  <si>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</si>
  <si>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</si>
  <si>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</si>
  <si>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</si>
  <si>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</si>
  <si>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</si>
  <si>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</si>
  <si>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</si>
  <si>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</si>
  <si>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</si>
  <si>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</si>
  <si>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</si>
  <si>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</si>
  <si>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</si>
  <si>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</si>
  <si>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</si>
  <si>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</si>
  <si>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</si>
  <si>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</si>
  <si>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</si>
  <si>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</si>
  <si>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</si>
  <si>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</si>
  <si>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</si>
  <si>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</si>
  <si>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</si>
  <si>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</si>
  <si>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</si>
  <si>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</si>
  <si>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</si>
  <si>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</si>
  <si>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</si>
  <si>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</si>
  <si>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</si>
  <si>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</si>
  <si>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</si>
  <si>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</si>
  <si>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</si>
  <si>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</si>
  <si>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</si>
  <si>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</si>
  <si>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</si>
  <si>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</si>
  <si>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</si>
  <si>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</si>
  <si>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</si>
  <si>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</si>
  <si>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</si>
  <si>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</si>
  <si>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</si>
  <si>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</si>
  <si>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</si>
  <si>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</si>
  <si>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</si>
  <si>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</si>
  <si>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</si>
  <si>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</si>
  <si>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</si>
  <si>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</si>
  <si>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</si>
  <si>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</si>
  <si>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</si>
  <si>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</si>
  <si>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</si>
  <si>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</si>
  <si>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</si>
  <si>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</si>
  <si>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</si>
  <si>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</si>
  <si>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</si>
  <si>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</si>
  <si>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</si>
  <si>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</si>
  <si>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</si>
  <si>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</si>
  <si>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</si>
  <si>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</si>
  <si>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</si>
  <si>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</si>
  <si>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</si>
  <si>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</si>
  <si>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</si>
  <si>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</si>
  <si>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</si>
  <si>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</si>
  <si>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</si>
  <si>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</si>
  <si>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</si>
  <si>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</si>
  <si>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</si>
  <si>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</si>
  <si>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</si>
  <si>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</si>
  <si>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</si>
  <si>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</si>
  <si>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</si>
  <si>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</si>
  <si>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</si>
  <si>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</si>
  <si>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</si>
  <si>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</si>
  <si>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</si>
  <si>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</si>
  <si>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</si>
  <si>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</si>
  <si>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</si>
  <si>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</si>
  <si>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</si>
  <si>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</si>
  <si>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</si>
  <si>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</si>
  <si>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</si>
  <si>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</si>
  <si>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</si>
  <si>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</si>
  <si>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</si>
  <si>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</si>
  <si>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</si>
  <si>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</si>
  <si>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</si>
  <si>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</si>
  <si>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</si>
  <si>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</si>
  <si>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</si>
  <si>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</si>
  <si>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</si>
  <si>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</si>
  <si>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</si>
  <si>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</si>
  <si>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</si>
  <si>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</si>
  <si>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</si>
  <si>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</si>
  <si>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</si>
  <si>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</si>
  <si>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</si>
  <si>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</si>
  <si>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</si>
  <si>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</si>
  <si>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</si>
  <si>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</si>
  <si>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</si>
  <si>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</si>
  <si>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</si>
  <si>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</si>
  <si>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</si>
  <si>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</si>
  <si>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</si>
  <si>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</si>
  <si>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</si>
  <si>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</si>
  <si>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</si>
  <si>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</si>
  <si>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</si>
  <si>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</si>
  <si>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</si>
  <si>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</si>
  <si>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</si>
  <si>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</si>
  <si>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</si>
  <si>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</si>
  <si>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</si>
  <si>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</si>
  <si>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</si>
  <si>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</si>
  <si>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</si>
  <si>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</si>
  <si>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</si>
  <si>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</si>
  <si>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</si>
  <si>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</si>
  <si>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</si>
  <si>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</si>
  <si>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</si>
  <si>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</si>
  <si>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</si>
  <si>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</si>
  <si>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</si>
  <si>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</si>
  <si>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</si>
  <si>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</si>
  <si>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</si>
  <si>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</si>
  <si>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</si>
  <si>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</si>
  <si>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</si>
  <si>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</si>
  <si>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</si>
  <si>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</si>
  <si>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</si>
  <si>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</si>
  <si>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</si>
  <si>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</si>
  <si>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</si>
  <si>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</si>
  <si>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</si>
  <si>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</si>
  <si>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</si>
  <si>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</si>
  <si>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</si>
  <si>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</si>
  <si>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</si>
  <si>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</si>
  <si>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</si>
  <si>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</si>
  <si>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</si>
  <si>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</si>
  <si>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</si>
  <si>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</si>
  <si>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</si>
  <si>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</si>
  <si>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</si>
  <si>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</si>
  <si>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</si>
  <si>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</si>
  <si>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</si>
  <si>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</si>
  <si>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</si>
  <si>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</si>
  <si>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</si>
  <si>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</si>
  <si>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</si>
  <si>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</si>
  <si>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</si>
  <si>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</si>
  <si>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</si>
  <si>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</si>
  <si>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</si>
  <si>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</si>
  <si>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</si>
  <si>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</si>
  <si>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</si>
  <si>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</si>
  <si>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</si>
  <si>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</si>
  <si>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</si>
  <si>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</si>
  <si>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</si>
  <si>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</si>
  <si>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</si>
  <si>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</si>
  <si>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</si>
  <si>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</si>
  <si>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</si>
  <si>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</si>
  <si>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</si>
  <si>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</si>
  <si>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</si>
  <si>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</si>
  <si>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</si>
  <si>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</si>
  <si>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</si>
  <si>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</si>
  <si>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</si>
  <si>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</si>
  <si>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</si>
  <si>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</si>
  <si>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</si>
  <si>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</si>
  <si>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</si>
  <si>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</si>
  <si>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</si>
  <si>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</si>
  <si>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</si>
  <si>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</si>
  <si>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</si>
  <si>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</si>
  <si>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</si>
  <si>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</si>
  <si>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</si>
  <si>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</si>
  <si>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</si>
  <si>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</si>
  <si>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</si>
  <si>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</si>
  <si>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</si>
  <si>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</si>
  <si>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</si>
  <si>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</si>
  <si>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</si>
  <si>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</si>
  <si>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</si>
  <si>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</si>
  <si>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</si>
  <si>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</si>
  <si>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</si>
  <si>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</si>
  <si>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</si>
  <si>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</si>
  <si>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</si>
  <si>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</si>
  <si>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</si>
  <si>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</si>
  <si>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</si>
  <si>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</si>
  <si>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</si>
  <si>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</si>
  <si>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</si>
  <si>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</si>
  <si>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</si>
  <si>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</si>
  <si>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</si>
  <si>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</si>
  <si>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</si>
  <si>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</si>
  <si>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</si>
  <si>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</si>
  <si>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</si>
  <si>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</si>
  <si>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</si>
  <si>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</si>
  <si>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</si>
  <si>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</si>
  <si>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</si>
  <si>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</si>
  <si>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</si>
  <si>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</si>
  <si>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</si>
  <si>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</si>
  <si>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</si>
  <si>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</si>
  <si>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</si>
  <si>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</si>
  <si>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</si>
  <si>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</si>
  <si>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</si>
  <si>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</si>
  <si>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</si>
  <si>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</si>
  <si>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</si>
  <si>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</si>
  <si>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</si>
  <si>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</si>
  <si>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</si>
  <si>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</si>
  <si>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</si>
  <si>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</si>
  <si>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</si>
  <si>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</si>
  <si>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</si>
  <si>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</si>
  <si>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</si>
  <si>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</si>
  <si>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</si>
  <si>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</si>
  <si>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</si>
  <si>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</si>
  <si>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</si>
  <si>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</si>
  <si>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</si>
  <si>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</si>
  <si>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</si>
  <si>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</si>
  <si>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</si>
  <si>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</si>
  <si>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</si>
  <si>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</si>
  <si>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</si>
  <si>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</si>
  <si>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</si>
  <si>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</si>
  <si>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</si>
  <si>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</si>
  <si>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</si>
  <si>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</si>
  <si>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</si>
  <si>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</si>
  <si>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</si>
  <si>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</si>
  <si>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</si>
  <si>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</si>
  <si>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</si>
  <si>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</si>
  <si>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</si>
  <si>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</si>
  <si>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</si>
  <si>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</si>
  <si>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</si>
  <si>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</si>
  <si>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</si>
  <si>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</si>
  <si>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</si>
  <si>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</si>
  <si>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</si>
  <si>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</si>
  <si>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</si>
  <si>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</si>
  <si>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</si>
  <si>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</si>
  <si>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</si>
  <si>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</si>
  <si>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</si>
  <si>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</si>
  <si>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</si>
  <si>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</si>
  <si>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</si>
  <si>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</si>
  <si>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</si>
  <si>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</si>
  <si>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</si>
  <si>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</si>
  <si>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</si>
  <si>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</si>
  <si>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</si>
  <si>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</si>
  <si>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</si>
  <si>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</si>
  <si>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</si>
  <si>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</si>
  <si>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</si>
  <si>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</si>
  <si>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</si>
  <si>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</si>
  <si>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</si>
  <si>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</si>
  <si>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</si>
  <si>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</si>
  <si>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</si>
  <si>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</si>
  <si>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</si>
  <si>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</si>
  <si>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</si>
  <si>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</si>
  <si>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</si>
  <si>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</si>
  <si>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</si>
  <si>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</si>
  <si>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</si>
  <si>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</si>
  <si>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</si>
  <si>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</si>
  <si>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</si>
  <si>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</si>
  <si>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</si>
  <si>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</si>
  <si>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</si>
  <si>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</si>
  <si>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</si>
  <si>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</si>
  <si>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</si>
  <si>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</si>
  <si>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</si>
  <si>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</si>
  <si>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</si>
  <si>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</si>
  <si>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</si>
  <si>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</si>
  <si>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</si>
  <si>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</si>
  <si>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</si>
  <si>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</si>
  <si>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</si>
  <si>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</si>
  <si>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</si>
  <si>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</si>
  <si>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</si>
  <si>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</si>
  <si>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</si>
  <si>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</si>
  <si>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</si>
  <si>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</si>
  <si>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</si>
  <si>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</si>
  <si>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</si>
  <si>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</si>
  <si>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</si>
  <si>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</si>
  <si>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</si>
  <si>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</si>
  <si>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</si>
  <si>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</si>
  <si>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</si>
  <si>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</si>
  <si>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</si>
  <si>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</si>
  <si>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</si>
  <si>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</si>
  <si>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</si>
  <si>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</si>
  <si>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</si>
  <si>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</si>
  <si>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</si>
  <si>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</si>
  <si>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</si>
  <si>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</si>
  <si>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</si>
  <si>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</si>
  <si>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</si>
  <si>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</si>
  <si>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</si>
  <si>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</si>
  <si>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</si>
  <si>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</si>
  <si>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</si>
  <si>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</si>
  <si>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</si>
  <si>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</si>
  <si>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</si>
  <si>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</si>
  <si>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</si>
  <si>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</si>
  <si>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</si>
  <si>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</si>
  <si>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</si>
  <si>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</si>
  <si>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</si>
  <si>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</si>
  <si>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</si>
  <si>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</si>
  <si>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</si>
  <si>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</si>
  <si>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</si>
  <si>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</si>
  <si>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</si>
  <si>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</si>
  <si>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</si>
  <si>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</si>
  <si>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</si>
  <si>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</si>
  <si>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</si>
  <si>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</si>
  <si>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</si>
  <si>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</si>
  <si>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</si>
  <si>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</si>
  <si>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</si>
  <si>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</si>
  <si>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</si>
  <si>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</si>
  <si>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</si>
  <si>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</si>
  <si>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</si>
  <si>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</si>
  <si>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</si>
  <si>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</si>
  <si>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</si>
  <si>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</si>
  <si>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</si>
  <si>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</si>
  <si>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</si>
  <si>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</si>
  <si>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</si>
  <si>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</si>
  <si>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</si>
  <si>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</si>
  <si>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</si>
  <si>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</si>
  <si>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</si>
  <si>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</si>
  <si>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</si>
  <si>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</si>
  <si>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</si>
  <si>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</si>
  <si>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</si>
  <si>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</si>
  <si>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</si>
  <si>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</si>
  <si>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</si>
  <si>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</si>
  <si>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</si>
  <si>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</si>
  <si>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</si>
  <si>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</si>
  <si>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</si>
  <si>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</si>
  <si>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</si>
  <si>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</si>
  <si>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</si>
  <si>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</si>
  <si>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</si>
  <si>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</si>
  <si>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</si>
  <si>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</si>
  <si>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</si>
  <si>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</si>
  <si>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</si>
  <si>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</si>
  <si>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</si>
  <si>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</si>
  <si>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</si>
  <si>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</si>
  <si>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</si>
  <si>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</si>
  <si>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</si>
  <si>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</si>
  <si>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</si>
  <si>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</si>
  <si>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</si>
  <si>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</si>
  <si>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</si>
  <si>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</si>
  <si>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</si>
  <si>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</si>
  <si>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</si>
  <si>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</si>
  <si>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</si>
  <si>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</si>
  <si>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</si>
  <si>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</si>
  <si>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</si>
  <si>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</si>
  <si>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</si>
  <si>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</si>
  <si>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</si>
  <si>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</si>
  <si>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</si>
  <si>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</si>
  <si>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</si>
  <si>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</si>
  <si>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</si>
  <si>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</si>
  <si>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</si>
  <si>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</si>
  <si>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</si>
  <si>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</si>
  <si>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</si>
  <si>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</si>
  <si>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</si>
  <si>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</si>
  <si>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</si>
  <si>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</si>
  <si>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</si>
  <si>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</si>
  <si>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</si>
  <si>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</si>
  <si>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</si>
  <si>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</si>
  <si>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</si>
  <si>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</si>
  <si>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</si>
  <si>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</si>
  <si>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</si>
  <si>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</si>
  <si>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</si>
  <si>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</si>
  <si>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</si>
  <si>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</si>
  <si>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</si>
  <si>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</si>
  <si>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</si>
  <si>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</si>
  <si>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</si>
  <si>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</si>
  <si>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</si>
  <si>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</si>
  <si>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</si>
  <si>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</si>
  <si>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</si>
  <si>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</si>
  <si>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</si>
  <si>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</si>
  <si>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</si>
  <si>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</si>
  <si>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</si>
  <si>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</si>
  <si>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</si>
  <si>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</si>
  <si>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</si>
  <si>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</si>
  <si>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</si>
  <si>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</si>
  <si>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</si>
  <si>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</si>
  <si>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</si>
  <si>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</si>
  <si>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</si>
  <si>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</si>
  <si>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</si>
  <si>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</si>
  <si>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</si>
  <si>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</si>
  <si>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</si>
  <si>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</si>
  <si>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</si>
  <si>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</si>
  <si>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</si>
  <si>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</si>
  <si>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</si>
  <si>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</si>
  <si>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</si>
  <si>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</si>
  <si>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</si>
  <si>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</si>
  <si>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</si>
  <si>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</si>
  <si>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</si>
  <si>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</si>
  <si>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</si>
  <si>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</si>
  <si>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</si>
  <si>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</si>
  <si>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</si>
  <si>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</si>
  <si>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</si>
  <si>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</si>
  <si>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</si>
  <si>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</si>
  <si>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</si>
  <si>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</si>
  <si>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</si>
  <si>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</si>
  <si>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</si>
  <si>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</si>
  <si>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</si>
  <si>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</si>
  <si>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</si>
  <si>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</si>
  <si>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</si>
  <si>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</si>
  <si>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</si>
  <si>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</si>
  <si>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</si>
  <si>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</si>
  <si>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</si>
  <si>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</si>
  <si>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</si>
  <si>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</si>
  <si>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</si>
  <si>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</si>
  <si>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</si>
  <si>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</si>
  <si>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</si>
  <si>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</si>
  <si>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</si>
  <si>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</si>
  <si>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</si>
  <si>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</si>
  <si>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</si>
  <si>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</si>
  <si>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</si>
  <si>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</si>
  <si>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</si>
  <si>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</si>
  <si>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</si>
  <si>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</si>
  <si>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</si>
  <si>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</si>
  <si>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</si>
  <si>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</si>
  <si>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</si>
  <si>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</si>
  <si>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</si>
  <si>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</si>
  <si>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</si>
  <si>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</si>
  <si>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</si>
  <si>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</si>
  <si>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</si>
  <si>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</si>
  <si>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</si>
  <si>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</si>
  <si>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</si>
  <si>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</si>
  <si>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</si>
  <si>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</si>
  <si>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</si>
  <si>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</si>
  <si>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</si>
  <si>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</si>
  <si>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</si>
  <si>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</si>
  <si>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</si>
  <si>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</si>
  <si>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</si>
  <si>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</si>
  <si>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</si>
  <si>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</si>
  <si>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</si>
  <si>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</si>
  <si>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</si>
  <si>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</si>
  <si>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</si>
  <si>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</si>
  <si>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</si>
  <si>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</si>
  <si>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</si>
  <si>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</si>
  <si>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</si>
  <si>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</si>
  <si>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</si>
  <si>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</si>
  <si>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</si>
  <si>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</si>
  <si>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</si>
  <si>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</si>
  <si>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</si>
  <si>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</si>
  <si>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</si>
  <si>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</si>
  <si>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</si>
  <si>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</si>
  <si>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</si>
  <si>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</si>
  <si>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</si>
  <si>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</si>
  <si>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</si>
  <si>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</si>
  <si>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</si>
  <si>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</si>
  <si>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</si>
  <si>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</si>
  <si>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</si>
  <si>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</si>
  <si>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</si>
  <si>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</si>
  <si>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</si>
  <si>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</si>
  <si>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</si>
  <si>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</si>
  <si>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</si>
  <si>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</si>
  <si>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</si>
  <si>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</si>
  <si>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</si>
  <si>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</si>
  <si>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</si>
  <si>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</si>
  <si>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</si>
  <si>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</si>
  <si>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</si>
  <si>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</si>
  <si>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</si>
  <si>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</si>
  <si>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</si>
  <si>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</si>
  <si>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</si>
  <si>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</si>
  <si>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</si>
  <si>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</si>
  <si>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</si>
  <si>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</si>
  <si>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</si>
  <si>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</si>
  <si>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</si>
  <si>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</si>
  <si>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</si>
  <si>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</si>
  <si>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</si>
  <si>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</si>
  <si>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</si>
  <si>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</si>
  <si>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</si>
  <si>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</si>
  <si>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</si>
  <si>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</si>
  <si>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</si>
  <si>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</si>
  <si>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</si>
  <si>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</si>
  <si>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</si>
  <si>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</si>
  <si>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</si>
  <si>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</si>
  <si>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</si>
  <si>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</si>
  <si>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</si>
  <si>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</si>
  <si>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</si>
  <si>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</si>
  <si>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</si>
  <si>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</si>
  <si>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</si>
  <si>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</si>
  <si>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</si>
  <si>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</si>
  <si>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</si>
  <si>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</si>
  <si>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</si>
  <si>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</si>
  <si>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</si>
  <si>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</si>
  <si>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</si>
  <si>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</si>
  <si>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</si>
  <si>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</si>
  <si>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</si>
  <si>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</si>
  <si>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</si>
  <si>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</si>
  <si>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</si>
  <si>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</si>
  <si>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</si>
  <si>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</si>
  <si>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</si>
  <si>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</si>
  <si>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</si>
  <si>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</si>
  <si>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</si>
  <si>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</si>
  <si>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</si>
  <si>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</si>
  <si>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</si>
  <si>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</si>
  <si>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</si>
  <si>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</si>
  <si>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</si>
  <si>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</si>
  <si>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</si>
  <si>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</si>
  <si>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</si>
  <si>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</si>
  <si>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</si>
  <si>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</si>
  <si>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</si>
  <si>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</si>
  <si>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</si>
  <si>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</si>
  <si>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</si>
  <si>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</si>
  <si>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</si>
  <si>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</si>
  <si>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</si>
  <si>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</si>
  <si>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</si>
  <si>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</si>
  <si>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</si>
  <si>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</si>
  <si>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</si>
  <si>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</si>
  <si>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</si>
  <si>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</si>
  <si>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</si>
  <si>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</si>
  <si>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</si>
  <si>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</si>
  <si>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</si>
  <si>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</si>
  <si>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</si>
  <si>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</si>
  <si>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</si>
  <si>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</si>
  <si>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</si>
  <si>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</si>
  <si>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</si>
  <si>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</si>
  <si>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</si>
  <si>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</si>
  <si>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</si>
  <si>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</si>
  <si>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</si>
  <si>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</si>
  <si>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</si>
  <si>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</si>
  <si>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</si>
  <si>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</si>
  <si>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</si>
  <si>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</si>
  <si>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</si>
  <si>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</si>
  <si>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</si>
  <si>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</si>
  <si>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</si>
  <si>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</si>
  <si>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</si>
  <si>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</si>
  <si>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</si>
  <si>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</si>
  <si>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</si>
  <si>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</si>
  <si>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</si>
  <si>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</si>
  <si>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</si>
  <si>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</si>
  <si>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</si>
  <si>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</si>
  <si>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</si>
  <si>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</si>
  <si>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</si>
  <si>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</si>
  <si>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</si>
  <si>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</si>
  <si>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</si>
  <si>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</si>
  <si>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</si>
  <si>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</si>
  <si>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</si>
  <si>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</si>
  <si>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</si>
  <si>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</si>
  <si>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</si>
  <si>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</si>
  <si>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</si>
  <si>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</si>
  <si>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</si>
  <si>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</si>
  <si>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</si>
  <si>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</si>
  <si>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</si>
  <si>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</si>
  <si>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</si>
  <si>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</si>
  <si>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</si>
  <si>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</si>
  <si>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</si>
  <si>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</si>
  <si>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</si>
  <si>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</si>
  <si>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</si>
  <si>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</si>
  <si>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</si>
  <si>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</si>
  <si>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</si>
  <si>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</si>
  <si>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</si>
  <si>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</si>
  <si>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</si>
  <si>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</si>
  <si>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</si>
  <si>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</si>
  <si>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</si>
  <si>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</si>
  <si>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</si>
  <si>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</si>
  <si>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</si>
  <si>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</si>
  <si>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</si>
  <si>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</si>
  <si>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</si>
  <si>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</si>
  <si>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</si>
  <si>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</si>
  <si>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</si>
  <si>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</si>
  <si>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</si>
  <si>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</si>
  <si>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</si>
  <si>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</si>
  <si>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</si>
  <si>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</si>
  <si>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</si>
  <si>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</si>
  <si>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</si>
  <si>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</si>
  <si>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</si>
  <si>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</si>
  <si>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</si>
  <si>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</si>
  <si>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</si>
  <si>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</si>
  <si>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</si>
  <si>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</si>
  <si>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</si>
  <si>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</si>
  <si>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</si>
  <si>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</si>
  <si>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</si>
  <si>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</si>
  <si>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</si>
  <si>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</si>
  <si>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</si>
  <si>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</si>
  <si>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</si>
  <si>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</si>
  <si>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</si>
  <si>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</si>
  <si>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</si>
  <si>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</si>
  <si>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</si>
  <si>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</si>
  <si>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</si>
  <si>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</si>
  <si>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</si>
  <si>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</si>
  <si>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</si>
  <si>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</si>
  <si>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</si>
  <si>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</si>
  <si>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</si>
  <si>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</si>
  <si>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</si>
  <si>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</si>
  <si>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</si>
  <si>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</si>
  <si>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</si>
  <si>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</si>
  <si>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</si>
  <si>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</si>
  <si>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</si>
  <si>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</si>
  <si>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</si>
  <si>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</si>
  <si>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</si>
  <si>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</si>
  <si>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</si>
  <si>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</si>
  <si>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</si>
  <si>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</si>
  <si>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</si>
  <si>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</si>
  <si>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</si>
  <si>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</si>
  <si>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</si>
  <si>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</si>
  <si>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</si>
  <si>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</si>
  <si>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</si>
  <si>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</si>
  <si>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</si>
  <si>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</si>
  <si>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</si>
  <si>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</si>
  <si>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</si>
  <si>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</si>
  <si>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</si>
  <si>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</si>
  <si>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</si>
  <si>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</si>
  <si>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</si>
  <si>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</si>
  <si>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</si>
  <si>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</si>
  <si>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</si>
  <si>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</si>
  <si>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</si>
  <si>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</si>
  <si>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</si>
  <si>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</si>
  <si>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</si>
  <si>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</si>
  <si>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</si>
  <si>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</si>
  <si>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</si>
  <si>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</si>
  <si>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</si>
  <si>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</si>
  <si>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</si>
  <si>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</si>
  <si>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</si>
  <si>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</si>
  <si>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</si>
  <si>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</si>
  <si>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</si>
  <si>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</si>
  <si>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</si>
  <si>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</si>
  <si>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</si>
  <si>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</si>
  <si>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</si>
  <si>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</si>
  <si>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</si>
  <si>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</si>
  <si>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</si>
  <si>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</si>
  <si>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</si>
  <si>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</si>
  <si>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</si>
  <si>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</si>
  <si>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</si>
  <si>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</si>
  <si>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</si>
  <si>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</si>
  <si>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</si>
  <si>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</si>
  <si>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</si>
  <si>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</si>
  <si>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</si>
  <si>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</si>
  <si>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</si>
  <si>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</si>
  <si>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</si>
  <si>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</si>
  <si>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</si>
  <si>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</si>
  <si>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</si>
  <si>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</si>
  <si>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</si>
  <si>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</si>
  <si>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</si>
  <si>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</si>
  <si>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</si>
  <si>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</si>
  <si>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</si>
  <si>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</si>
  <si>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</si>
  <si>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</si>
  <si>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</si>
  <si>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</si>
  <si>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</si>
  <si>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</si>
  <si>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</si>
  <si>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</si>
  <si>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</si>
  <si>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</si>
  <si>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</si>
  <si>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</si>
  <si>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</si>
  <si>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</si>
  <si>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</si>
  <si>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</si>
  <si>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</si>
  <si>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</si>
  <si>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</si>
  <si>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</si>
  <si>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</si>
  <si>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</si>
  <si>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</si>
  <si>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</si>
  <si>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</si>
  <si>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</si>
  <si>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</si>
  <si>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</si>
  <si>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</si>
  <si>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</si>
  <si>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</si>
  <si>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</si>
  <si>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</si>
  <si>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</si>
  <si>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</si>
  <si>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</si>
  <si>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</si>
  <si>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</si>
  <si>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</si>
  <si>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</si>
  <si>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</si>
  <si>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</si>
  <si>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</si>
  <si>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</si>
  <si>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</si>
  <si>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</si>
  <si>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</si>
  <si>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</si>
  <si>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</si>
  <si>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</si>
  <si>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</si>
  <si>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</si>
  <si>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</si>
  <si>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</si>
  <si>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</si>
  <si>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</si>
  <si>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</si>
  <si>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</si>
  <si>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</si>
  <si>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</si>
  <si>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</si>
  <si>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</si>
  <si>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</si>
  <si>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</si>
  <si>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</si>
  <si>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</si>
  <si>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</si>
  <si>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</si>
  <si>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</si>
  <si>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</si>
  <si>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</si>
  <si>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</si>
  <si>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</si>
  <si>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</si>
  <si>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</si>
  <si>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</si>
  <si>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</si>
  <si>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</si>
  <si>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</si>
  <si>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</si>
  <si>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</si>
  <si>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</si>
  <si>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</si>
  <si>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</si>
  <si>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</si>
  <si>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</si>
  <si>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</si>
  <si>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</si>
  <si>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</si>
  <si>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</si>
  <si>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</si>
  <si>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</si>
  <si>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</si>
  <si>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</si>
  <si>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</si>
  <si>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</si>
  <si>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</si>
  <si>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</si>
  <si>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</si>
  <si>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</si>
  <si>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</si>
  <si>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</si>
  <si>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</si>
  <si>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</si>
  <si>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</si>
  <si>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</si>
  <si>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</si>
  <si>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</si>
  <si>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</si>
  <si>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</si>
  <si>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</si>
  <si>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</si>
  <si>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</si>
  <si>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</si>
  <si>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</si>
  <si>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</si>
  <si>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</si>
  <si>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</si>
  <si>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</si>
  <si>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</si>
  <si>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</si>
  <si>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</si>
  <si>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</si>
  <si>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</si>
  <si>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</si>
  <si>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</si>
  <si>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</si>
  <si>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</si>
  <si>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</si>
  <si>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</si>
  <si>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</si>
  <si>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</si>
  <si>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</si>
  <si>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</si>
  <si>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</si>
  <si>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</si>
  <si>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</si>
  <si>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</si>
  <si>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</si>
  <si>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</si>
  <si>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</si>
  <si>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</si>
  <si>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</si>
  <si>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</si>
  <si>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</si>
  <si>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</si>
  <si>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</si>
  <si>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</si>
  <si>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</si>
  <si>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</si>
  <si>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</si>
  <si>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</si>
  <si>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</si>
  <si>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</si>
  <si>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</si>
  <si>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</si>
  <si>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</si>
  <si>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</si>
  <si>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</si>
  <si>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</si>
  <si>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</si>
  <si>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</si>
  <si>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</si>
  <si>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</si>
  <si>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</si>
  <si>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</si>
  <si>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</si>
  <si>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</si>
  <si>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</si>
  <si>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</si>
  <si>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</si>
  <si>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</si>
  <si>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</si>
  <si>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</si>
  <si>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</si>
  <si>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</si>
  <si>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</si>
  <si>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</si>
  <si>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</si>
  <si>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</si>
  <si>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</si>
  <si>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</si>
  <si>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</si>
  <si>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</si>
  <si>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</si>
  <si>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</si>
  <si>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</si>
  <si>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</si>
  <si>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</si>
  <si>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</si>
  <si>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</si>
  <si>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</si>
  <si>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</si>
  <si>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</si>
  <si>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</si>
  <si>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</si>
  <si>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</si>
  <si>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</si>
  <si>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</si>
  <si>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</si>
  <si>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</si>
  <si>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</si>
  <si>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</si>
  <si>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</si>
  <si>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</si>
  <si>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</si>
  <si>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</si>
  <si>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</si>
  <si>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</si>
  <si>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</si>
  <si>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</si>
  <si>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</si>
  <si>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</si>
  <si>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</si>
  <si>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</si>
  <si>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</si>
  <si>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</si>
  <si>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</si>
  <si>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</si>
  <si>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</si>
  <si>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</si>
  <si>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</si>
  <si>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</si>
  <si>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</si>
  <si>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</si>
  <si>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</si>
  <si>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</si>
  <si>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</si>
  <si>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</si>
  <si>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</si>
  <si>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</si>
  <si>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</si>
  <si>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</si>
  <si>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</si>
  <si>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</si>
  <si>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</si>
  <si>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</si>
  <si>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</si>
  <si>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</si>
  <si>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</si>
  <si>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</si>
  <si>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</si>
  <si>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</si>
  <si>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</si>
  <si>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</si>
  <si>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</si>
  <si>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</si>
  <si>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</si>
  <si>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</si>
  <si>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</si>
  <si>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</si>
  <si>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</si>
  <si>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</si>
  <si>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</si>
  <si>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</si>
  <si>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</si>
  <si>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</si>
  <si>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</si>
  <si>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</si>
  <si>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</si>
  <si>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</si>
  <si>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</si>
  <si>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</si>
  <si>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</si>
  <si>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</si>
  <si>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</si>
  <si>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</si>
  <si>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</si>
  <si>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</si>
  <si>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</si>
  <si>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</si>
  <si>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</si>
  <si>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</si>
  <si>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</si>
  <si>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</si>
  <si>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</si>
  <si>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</si>
  <si>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</si>
  <si>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</si>
  <si>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</si>
  <si>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</si>
  <si>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</si>
  <si>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</si>
  <si>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</si>
  <si>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</si>
  <si>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</si>
  <si>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</si>
  <si>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</si>
  <si>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</si>
  <si>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</si>
  <si>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</si>
  <si>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</si>
  <si>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</si>
  <si>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</si>
  <si>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</si>
  <si>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</si>
  <si>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</si>
  <si>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</si>
  <si>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</si>
  <si>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</si>
  <si>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</si>
  <si>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</si>
  <si>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</si>
  <si>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</si>
  <si>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</si>
  <si>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</si>
  <si>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</si>
  <si>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</si>
  <si>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</si>
  <si>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</si>
  <si>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</si>
  <si>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</si>
  <si>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</si>
  <si>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</si>
  <si>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</si>
  <si>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</si>
  <si>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</si>
  <si>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</si>
  <si>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</si>
  <si>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</si>
  <si>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</si>
  <si>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</si>
  <si>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</si>
  <si>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</si>
  <si>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</si>
  <si>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</si>
  <si>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</si>
  <si>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</si>
  <si>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</si>
  <si>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</si>
  <si>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</si>
  <si>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</si>
  <si>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</si>
  <si>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</si>
  <si>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</si>
  <si>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</si>
  <si>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</si>
  <si>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</si>
  <si>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</si>
  <si>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</si>
  <si>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</si>
  <si>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</si>
  <si>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</si>
  <si>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</si>
  <si>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</si>
  <si>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</si>
  <si>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</si>
  <si>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</si>
  <si>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</si>
  <si>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</si>
  <si>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</si>
  <si>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</si>
  <si>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</si>
  <si>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</si>
  <si>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</si>
  <si>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</si>
  <si>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</si>
  <si>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</si>
  <si>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</si>
  <si>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</si>
  <si>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</si>
  <si>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</si>
  <si>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</si>
  <si>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</si>
  <si>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</si>
  <si>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</si>
  <si>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</si>
  <si>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</si>
  <si>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</si>
  <si>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</si>
  <si>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</si>
  <si>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</si>
  <si>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</si>
  <si>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</si>
  <si>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</si>
  <si>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</si>
  <si>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</si>
  <si>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</si>
  <si>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</si>
  <si>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</si>
  <si>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</si>
  <si>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</si>
  <si>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</si>
  <si>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</si>
  <si>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</si>
  <si>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</si>
  <si>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</si>
  <si>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</si>
  <si>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</si>
  <si>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</si>
  <si>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</si>
  <si>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</si>
  <si>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</si>
  <si>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</si>
  <si>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</si>
  <si>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</si>
  <si>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</si>
  <si>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</si>
  <si>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</si>
  <si>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</si>
  <si>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</si>
  <si>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</si>
  <si>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</si>
  <si>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</si>
  <si>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</si>
  <si>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</si>
  <si>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</si>
  <si>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</si>
  <si>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</si>
  <si>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</si>
  <si>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</si>
  <si>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</si>
  <si>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</si>
  <si>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</si>
  <si>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</si>
  <si>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</si>
  <si>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</si>
  <si>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</si>
  <si>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</si>
  <si>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</si>
  <si>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</si>
  <si>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</si>
  <si>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</si>
  <si>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</si>
  <si>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</si>
  <si>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</si>
  <si>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</si>
  <si>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</si>
  <si>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</si>
  <si>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</si>
  <si>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</si>
  <si>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</si>
  <si>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</si>
  <si>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</si>
  <si>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</si>
  <si>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</si>
  <si>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</si>
  <si>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</si>
  <si>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</si>
  <si>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</si>
  <si>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</si>
  <si>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</si>
  <si>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</si>
  <si>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</si>
  <si>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</si>
  <si>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</si>
  <si>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</si>
  <si>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</si>
  <si>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</si>
  <si>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</si>
  <si>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</si>
  <si>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</si>
  <si>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</si>
  <si>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</si>
  <si>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</si>
  <si>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</si>
  <si>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</si>
  <si>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</si>
  <si>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</si>
  <si>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</si>
  <si>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</si>
  <si>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</si>
  <si>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</si>
  <si>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</si>
  <si>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</si>
  <si>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</si>
  <si>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</si>
  <si>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</si>
  <si>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</si>
  <si>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</si>
  <si>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</si>
  <si>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</si>
  <si>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</si>
  <si>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</si>
  <si>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</si>
  <si>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</si>
  <si>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</si>
  <si>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</si>
  <si>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</si>
  <si>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</si>
  <si>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</si>
  <si>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</si>
  <si>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</si>
  <si>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</si>
  <si>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</si>
  <si>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</si>
  <si>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</si>
  <si>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</si>
  <si>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</si>
  <si>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</si>
  <si>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</si>
  <si>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</si>
  <si>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</si>
  <si>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</si>
  <si>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</si>
  <si>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</si>
  <si>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</si>
  <si>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</si>
  <si>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</si>
  <si>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</si>
  <si>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</si>
  <si>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</si>
  <si>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</si>
  <si>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</si>
  <si>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</si>
  <si>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</si>
  <si>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</si>
  <si>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</si>
  <si>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</si>
  <si>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</si>
  <si>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</si>
  <si>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</si>
  <si>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</si>
  <si>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</si>
  <si>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</si>
  <si>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</si>
  <si>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</si>
  <si>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</si>
  <si>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</si>
  <si>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</si>
  <si>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</si>
  <si>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</si>
  <si>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</si>
  <si>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</si>
  <si>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</si>
  <si>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</si>
  <si>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</si>
  <si>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</si>
  <si>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</si>
  <si>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</si>
  <si>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</si>
  <si>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</si>
  <si>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</si>
  <si>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</si>
  <si>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</si>
  <si>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</si>
  <si>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</si>
  <si>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</si>
  <si>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</si>
  <si>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</si>
  <si>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</si>
  <si>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</si>
  <si>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</si>
  <si>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</si>
  <si>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</si>
  <si>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</si>
  <si>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</si>
  <si>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</si>
  <si>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</si>
  <si>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</si>
  <si>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</si>
  <si>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</si>
  <si>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</si>
  <si>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</si>
  <si>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</si>
  <si>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</si>
  <si>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</si>
  <si>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</si>
  <si>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</si>
  <si>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</si>
  <si>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</si>
  <si>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</si>
  <si>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</si>
  <si>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</si>
  <si>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</si>
  <si>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</si>
  <si>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</si>
  <si>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</si>
  <si>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</si>
  <si>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</si>
  <si>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</si>
  <si>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</si>
  <si>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</si>
  <si>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</si>
  <si>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</si>
  <si>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</si>
  <si>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</si>
  <si>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</si>
  <si>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</si>
  <si>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</si>
  <si>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</si>
  <si>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</si>
  <si>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</si>
  <si>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</si>
  <si>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</si>
  <si>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</si>
  <si>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</si>
  <si>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</si>
  <si>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</si>
  <si>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</si>
  <si>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</si>
  <si>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</si>
  <si>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</si>
  <si>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</si>
  <si>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</si>
  <si>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</si>
  <si>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</si>
  <si>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</si>
  <si>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</si>
  <si>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</si>
  <si>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</si>
  <si>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</si>
  <si>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</si>
  <si>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</si>
  <si>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</si>
  <si>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</si>
  <si>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</si>
  <si>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</si>
  <si>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</si>
  <si>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</si>
  <si>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</si>
  <si>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</si>
  <si>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</si>
  <si>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</si>
  <si>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</si>
  <si>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</si>
  <si>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</si>
  <si>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</si>
  <si>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</si>
  <si>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</si>
  <si>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</si>
  <si>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</si>
  <si>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</si>
  <si>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</si>
  <si>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</si>
  <si>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</si>
  <si>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</si>
  <si>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</si>
  <si>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</si>
  <si>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</si>
  <si>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</si>
  <si>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</si>
  <si>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</si>
  <si>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</si>
  <si>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</si>
  <si>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</si>
  <si>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</si>
  <si>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</si>
  <si>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</si>
  <si>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</si>
  <si>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</si>
  <si>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</si>
  <si>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</si>
  <si>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</si>
  <si>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</si>
  <si>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</si>
  <si>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</si>
  <si>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</si>
  <si>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</si>
  <si>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</si>
  <si>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</si>
  <si>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</si>
  <si>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</si>
  <si>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</si>
  <si>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</si>
  <si>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</si>
  <si>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</si>
  <si>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</si>
  <si>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</si>
  <si>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</si>
  <si>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</si>
  <si>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</si>
  <si>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</si>
  <si>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</si>
  <si>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</si>
  <si>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</si>
  <si>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</si>
  <si>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</si>
  <si>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</si>
  <si>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</si>
  <si>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</si>
  <si>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</si>
  <si>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</si>
  <si>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</si>
  <si>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</si>
  <si>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</si>
  <si>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</si>
  <si>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</si>
  <si>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</si>
  <si>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</si>
  <si>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</si>
  <si>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</si>
  <si>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</si>
  <si>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</si>
  <si>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</si>
  <si>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</si>
  <si>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</si>
  <si>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</si>
  <si>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</si>
  <si>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</si>
  <si>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</si>
  <si>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</si>
  <si>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</si>
  <si>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</si>
  <si>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</si>
  <si>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</si>
  <si>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</si>
  <si>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</si>
  <si>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</si>
  <si>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</si>
  <si>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</si>
  <si>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</si>
  <si>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</si>
  <si>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</si>
  <si>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</si>
  <si>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</si>
  <si>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</si>
  <si>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</si>
  <si>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</si>
  <si>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</si>
  <si>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</si>
  <si>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</si>
  <si>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</si>
  <si>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</si>
  <si>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</si>
  <si>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</si>
  <si>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</si>
  <si>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</si>
  <si>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</si>
  <si>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</si>
  <si>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</si>
  <si>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</si>
  <si>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</si>
  <si>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</si>
  <si>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</si>
  <si>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</si>
  <si>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</si>
  <si>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</si>
  <si>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</si>
  <si>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</si>
  <si>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</si>
  <si>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</si>
  <si>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</si>
  <si>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</si>
  <si>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</si>
  <si>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</si>
  <si>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</si>
  <si>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</si>
  <si>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</si>
  <si>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</si>
  <si>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</si>
  <si>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</si>
  <si>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</si>
  <si>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</si>
  <si>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</si>
  <si>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</si>
  <si>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</si>
  <si>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</si>
  <si>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</si>
  <si>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</si>
  <si>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</si>
  <si>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</si>
  <si>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</si>
  <si>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</si>
  <si>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</si>
  <si>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</si>
  <si>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</si>
  <si>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</si>
  <si>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</si>
  <si>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</si>
  <si>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</si>
  <si>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</si>
  <si>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</si>
  <si>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</si>
  <si>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</si>
  <si>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</si>
  <si>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</si>
  <si>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</si>
  <si>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</si>
  <si>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</si>
  <si>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</si>
  <si>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</si>
  <si>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</si>
  <si>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</si>
  <si>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</si>
  <si>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</si>
  <si>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</si>
  <si>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</si>
  <si>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</si>
  <si>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</si>
  <si>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</si>
  <si>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</si>
  <si>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</si>
  <si>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</si>
  <si>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</si>
  <si>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</si>
  <si>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</si>
  <si>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</si>
  <si>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</si>
  <si>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</si>
  <si>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</si>
  <si>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</si>
  <si>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</si>
  <si>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</si>
  <si>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</si>
  <si>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</si>
  <si>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</si>
  <si>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</si>
  <si>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</si>
  <si>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</si>
  <si>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</si>
  <si>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</si>
  <si>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</si>
  <si>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</si>
  <si>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</si>
  <si>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</si>
  <si>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</si>
  <si>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</si>
  <si>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</si>
  <si>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</si>
  <si>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</si>
  <si>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</si>
  <si>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</si>
  <si>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</si>
  <si>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</si>
  <si>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</si>
  <si>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</si>
  <si>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</si>
  <si>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</si>
  <si>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</si>
  <si>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</si>
  <si>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</si>
  <si>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</si>
  <si>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</si>
  <si>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</si>
  <si>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</si>
  <si>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</si>
  <si>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</si>
  <si>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</si>
  <si>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</si>
  <si>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</si>
  <si>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</si>
  <si>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</si>
  <si>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</si>
  <si>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</si>
  <si>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</si>
  <si>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</si>
  <si>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</si>
  <si>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</si>
  <si>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</si>
  <si>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</si>
  <si>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</si>
  <si>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</si>
  <si>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</si>
  <si>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</si>
  <si>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</si>
  <si>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</si>
  <si>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</si>
  <si>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</si>
  <si>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</si>
  <si>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</si>
  <si>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</si>
  <si>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</si>
  <si>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</si>
  <si>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</si>
  <si>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</si>
  <si>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</si>
  <si>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</si>
  <si>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</si>
  <si>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</si>
  <si>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</si>
  <si>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</si>
  <si>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</si>
  <si>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</si>
  <si>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</si>
  <si>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</si>
  <si>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</si>
  <si>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</si>
  <si>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</si>
  <si>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</si>
  <si>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</si>
  <si>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</si>
  <si>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</si>
  <si>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</si>
  <si>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</si>
  <si>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</si>
  <si>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</si>
  <si>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</si>
  <si>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</si>
  <si>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</si>
  <si>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</si>
  <si>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</si>
  <si>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</si>
  <si>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</si>
  <si>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</si>
  <si>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</si>
  <si>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</si>
  <si>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</si>
  <si>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</si>
  <si>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</si>
  <si>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</si>
  <si>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</si>
  <si>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</si>
  <si>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</si>
  <si>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</si>
  <si>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</si>
  <si>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</si>
  <si>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</si>
  <si>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</si>
  <si>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</si>
  <si>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</si>
  <si>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</si>
  <si>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</si>
  <si>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</si>
  <si>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</si>
  <si>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</si>
  <si>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</si>
  <si>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</si>
  <si>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</si>
  <si>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</si>
  <si>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</si>
  <si>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</si>
  <si>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</si>
  <si>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</si>
  <si>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</si>
  <si>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</si>
  <si>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</si>
  <si>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</si>
  <si>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</si>
  <si>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</si>
  <si>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</si>
  <si>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</si>
  <si>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</si>
  <si>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</si>
  <si>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</si>
  <si>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</si>
  <si>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</si>
  <si>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</si>
  <si>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</si>
  <si>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</si>
  <si>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</si>
  <si>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</si>
  <si>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</si>
  <si>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</si>
  <si>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</si>
  <si>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</si>
  <si>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</si>
  <si>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</si>
  <si>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</si>
  <si>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</si>
  <si>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</si>
  <si>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</si>
  <si>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</si>
  <si>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</si>
  <si>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</si>
  <si>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</si>
  <si>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</si>
  <si>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</si>
  <si>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</si>
  <si>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</si>
  <si>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</si>
  <si>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</si>
  <si>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</si>
  <si>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</si>
  <si>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</si>
  <si>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</si>
  <si>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</si>
  <si>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</si>
  <si>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</si>
  <si>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</si>
  <si>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</si>
  <si>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</si>
  <si>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</si>
  <si>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</si>
  <si>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</si>
  <si>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</si>
  <si>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</si>
  <si>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</si>
  <si>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</si>
  <si>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</si>
  <si>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</si>
  <si>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</si>
  <si>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</si>
  <si>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</si>
  <si>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</si>
  <si>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</si>
  <si>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</si>
  <si>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</si>
  <si>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</si>
  <si>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</si>
  <si>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</si>
  <si>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</si>
  <si>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</si>
  <si>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</si>
  <si>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</si>
  <si>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</si>
  <si>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</si>
  <si>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</si>
  <si>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</si>
  <si>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</si>
  <si>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</si>
  <si>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</si>
  <si>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</si>
  <si>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</si>
  <si>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</si>
  <si>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</si>
  <si>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</si>
  <si>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</si>
  <si>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</si>
  <si>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</si>
  <si>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</si>
  <si>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</si>
  <si>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</si>
  <si>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</si>
  <si>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</si>
  <si>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</si>
  <si>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</si>
  <si>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</si>
  <si>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</si>
  <si>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</si>
  <si>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</si>
  <si>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</si>
  <si>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</si>
  <si>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</si>
  <si>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</si>
  <si>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</si>
  <si>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</si>
  <si>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</si>
  <si>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</si>
  <si>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</si>
  <si>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</si>
  <si>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</si>
  <si>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</si>
  <si>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</si>
  <si>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</si>
  <si>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</si>
  <si>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</si>
  <si>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</si>
  <si>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</si>
  <si>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</si>
  <si>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</si>
  <si>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</si>
  <si>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</si>
  <si>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</si>
  <si>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</si>
  <si>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</si>
  <si>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</si>
  <si>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</si>
  <si>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</si>
  <si>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</si>
  <si>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</si>
  <si>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</si>
  <si>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</si>
  <si>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</si>
  <si>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</si>
  <si>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</si>
  <si>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</si>
  <si>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</si>
  <si>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</si>
  <si>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</si>
  <si>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</si>
  <si>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</si>
  <si>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</si>
  <si>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</si>
  <si>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</si>
  <si>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</si>
  <si>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</si>
  <si>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</si>
  <si>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</si>
  <si>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</si>
  <si>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</si>
  <si>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</si>
  <si>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</si>
  <si>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</si>
  <si>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</si>
  <si>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</si>
  <si>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</si>
  <si>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</si>
  <si>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</si>
  <si>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</si>
  <si>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</si>
  <si>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</si>
  <si>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</si>
  <si>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</si>
  <si>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</si>
  <si>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</si>
  <si>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</si>
  <si>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</si>
  <si>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</si>
  <si>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</si>
  <si>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</si>
  <si>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</si>
  <si>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</si>
  <si>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</si>
  <si>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</si>
  <si>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</si>
  <si>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</si>
  <si>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</si>
  <si>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</si>
  <si>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</si>
  <si>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</si>
  <si>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</si>
  <si>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</si>
  <si>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</si>
  <si>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</si>
  <si>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</si>
  <si>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</si>
  <si>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</si>
  <si>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</si>
  <si>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</si>
  <si>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</si>
  <si>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</si>
  <si>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</si>
  <si>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</si>
  <si>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</si>
  <si>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</si>
  <si>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</si>
  <si>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</si>
  <si>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</si>
  <si>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</si>
  <si>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</si>
  <si>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</si>
  <si>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</si>
  <si>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</si>
  <si>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</si>
  <si>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</si>
  <si>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</si>
  <si>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</si>
  <si>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</si>
  <si>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</si>
  <si>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</si>
  <si>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</si>
  <si>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</si>
  <si>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</si>
  <si>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</si>
  <si>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</si>
  <si>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</si>
  <si>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</si>
  <si>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</si>
  <si>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</si>
  <si>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</si>
  <si>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</si>
  <si>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</si>
  <si>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</si>
  <si>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</si>
  <si>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</si>
  <si>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</si>
  <si>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</si>
  <si>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</si>
  <si>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</si>
  <si>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</si>
  <si>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</si>
  <si>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</si>
  <si>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</si>
  <si>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</si>
  <si>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</si>
  <si>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</si>
  <si>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</si>
  <si>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</si>
  <si>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</si>
  <si>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</si>
  <si>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</si>
  <si>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</si>
  <si>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</si>
  <si>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</si>
  <si>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</si>
  <si>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</si>
  <si>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</si>
  <si>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</si>
  <si>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</si>
  <si>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</si>
  <si>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</si>
  <si>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</si>
  <si>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</si>
  <si>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</si>
  <si>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</si>
  <si>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</si>
  <si>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</si>
  <si>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</si>
  <si>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</si>
  <si>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</si>
  <si>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</si>
  <si>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</si>
  <si>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</si>
  <si>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</si>
  <si>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</si>
  <si>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</si>
  <si>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</si>
  <si>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</si>
  <si>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</si>
  <si>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</si>
  <si>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</si>
  <si>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</si>
  <si>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</si>
  <si>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</si>
  <si>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</si>
  <si>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</si>
  <si>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</si>
  <si>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</si>
  <si>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</si>
  <si>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</si>
  <si>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</si>
  <si>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</si>
  <si>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</si>
  <si>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</si>
  <si>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</si>
  <si>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</si>
  <si>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</si>
  <si>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</si>
  <si>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</si>
  <si>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</si>
  <si>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</si>
  <si>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</si>
  <si>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</si>
  <si>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</si>
  <si>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</si>
  <si>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</si>
  <si>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</si>
  <si>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</si>
  <si>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</si>
  <si>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</si>
  <si>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</si>
  <si>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</si>
  <si>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</si>
  <si>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</si>
  <si>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</si>
  <si>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</si>
  <si>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</si>
  <si>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</si>
  <si>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</si>
  <si>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</si>
  <si>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</si>
  <si>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</si>
  <si>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</si>
  <si>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</si>
  <si>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</si>
  <si>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</si>
  <si>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</si>
  <si>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</si>
  <si>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</si>
  <si>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</si>
  <si>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</si>
  <si>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</si>
  <si>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</si>
  <si>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</si>
  <si>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</si>
  <si>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</si>
  <si>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</si>
  <si>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</si>
  <si>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</si>
  <si>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</si>
  <si>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</si>
  <si>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</si>
  <si>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</si>
  <si>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</si>
  <si>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</si>
  <si>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</si>
  <si>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</si>
  <si>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</si>
  <si>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</si>
  <si>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</si>
  <si>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</si>
  <si>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</si>
  <si>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</si>
  <si>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</si>
  <si>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</si>
  <si>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</si>
  <si>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</si>
  <si>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</si>
  <si>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</si>
  <si>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</si>
  <si>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</si>
  <si>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</si>
  <si>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</si>
  <si>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</si>
  <si>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</si>
  <si>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</si>
  <si>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</si>
  <si>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</si>
  <si>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</si>
  <si>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</si>
  <si>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</si>
  <si>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</si>
  <si>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</si>
  <si>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</si>
  <si>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</si>
  <si>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</si>
  <si>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</si>
  <si>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</si>
  <si>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</si>
  <si>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</si>
  <si>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</si>
  <si>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</si>
  <si>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</si>
  <si>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</si>
  <si>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</si>
  <si>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</si>
  <si>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</si>
  <si>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</si>
  <si>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</si>
  <si>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</si>
  <si>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</si>
  <si>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</si>
  <si>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</si>
  <si>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</si>
  <si>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</si>
  <si>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</si>
  <si>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</si>
  <si>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</si>
  <si>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</si>
  <si>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</si>
  <si>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</si>
  <si>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</si>
  <si>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</si>
  <si>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</si>
  <si>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</si>
  <si>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</si>
  <si>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</si>
  <si>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</si>
  <si>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</si>
  <si>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</si>
  <si>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</si>
  <si>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</si>
  <si>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</si>
  <si>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</si>
  <si>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</si>
  <si>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</si>
  <si>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</si>
  <si>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</si>
  <si>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</si>
  <si>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</si>
  <si>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</si>
  <si>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</si>
  <si>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</si>
  <si>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</si>
  <si>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</si>
  <si>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</si>
  <si>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</si>
  <si>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</si>
  <si>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</si>
  <si>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</si>
  <si>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</si>
  <si>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</si>
  <si>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</si>
  <si>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</si>
  <si>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</si>
  <si>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</si>
  <si>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</si>
  <si>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</si>
  <si>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</si>
  <si>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</si>
  <si>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</si>
  <si>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</si>
  <si>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</si>
  <si>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</si>
  <si>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</si>
  <si>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</si>
  <si>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</si>
  <si>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</si>
  <si>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</si>
  <si>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</si>
  <si>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</si>
  <si>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</si>
  <si>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</si>
  <si>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</si>
  <si>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</si>
  <si>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</si>
  <si>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</si>
  <si>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</si>
  <si>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</si>
  <si>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</si>
  <si>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</si>
  <si>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</si>
  <si>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</si>
  <si>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</si>
  <si>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</si>
  <si>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</si>
  <si>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</si>
  <si>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</si>
  <si>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</si>
  <si>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</si>
  <si>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</si>
  <si>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</si>
  <si>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</si>
  <si>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</si>
  <si>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</si>
  <si>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</si>
  <si>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</si>
  <si>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</si>
  <si>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</si>
  <si>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</si>
  <si>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</si>
  <si>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</si>
  <si>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</si>
  <si>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</si>
  <si>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</si>
  <si>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</si>
  <si>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</si>
  <si>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</si>
  <si>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</si>
  <si>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</si>
  <si>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</si>
  <si>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</si>
  <si>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</si>
  <si>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</si>
  <si>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</si>
  <si>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</si>
  <si>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</si>
  <si>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</si>
  <si>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</si>
  <si>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</si>
  <si>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</si>
  <si>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</si>
  <si>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</si>
  <si>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</si>
  <si>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</si>
  <si>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</si>
  <si>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</si>
  <si>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</si>
  <si>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</si>
  <si>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</si>
  <si>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</si>
  <si>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</si>
  <si>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</si>
  <si>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</si>
  <si>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</si>
  <si>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</si>
  <si>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</si>
  <si>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</si>
  <si>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</si>
  <si>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</si>
  <si>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</si>
  <si>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</si>
  <si>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</si>
  <si>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</si>
  <si>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</si>
  <si>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</si>
  <si>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</si>
  <si>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</si>
  <si>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</si>
  <si>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</si>
  <si>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</si>
  <si>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</si>
  <si>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</si>
  <si>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</si>
  <si>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</si>
  <si>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</si>
  <si>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</si>
  <si>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</si>
  <si>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</si>
  <si>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</si>
  <si>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</si>
  <si>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</si>
  <si>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</si>
  <si>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</si>
  <si>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</si>
  <si>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</si>
  <si>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</si>
  <si>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</si>
  <si>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</si>
  <si>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</si>
  <si>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</si>
  <si>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</si>
  <si>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</si>
  <si>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</si>
  <si>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</si>
  <si>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</si>
  <si>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</si>
  <si>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</si>
  <si>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</si>
  <si>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</si>
  <si>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</si>
  <si>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</si>
  <si>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</si>
  <si>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</si>
  <si>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</si>
  <si>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</si>
  <si>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</si>
  <si>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</si>
  <si>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</si>
  <si>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</si>
  <si>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</si>
  <si>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</si>
  <si>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</si>
  <si>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</si>
  <si>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</si>
  <si>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</si>
  <si>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</si>
  <si>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</si>
  <si>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</si>
  <si>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</si>
  <si>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</si>
  <si>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</si>
  <si>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</si>
  <si>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</si>
  <si>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</si>
  <si>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</si>
  <si>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</si>
  <si>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</si>
  <si>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</si>
  <si>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</si>
  <si>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</si>
  <si>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</si>
  <si>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</si>
  <si>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</si>
  <si>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</si>
  <si>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</si>
  <si>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</si>
  <si>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</si>
  <si>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</si>
  <si>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</si>
  <si>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</si>
  <si>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</si>
  <si>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</si>
  <si>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</si>
  <si>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</si>
  <si>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</si>
  <si>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</si>
  <si>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</si>
  <si>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</si>
  <si>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</si>
  <si>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</si>
  <si>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</si>
  <si>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</si>
  <si>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</si>
  <si>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</si>
  <si>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</si>
  <si>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</si>
  <si>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</si>
  <si>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</si>
  <si>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</si>
  <si>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</si>
  <si>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</si>
  <si>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</si>
  <si>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</si>
  <si>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</si>
  <si>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</si>
  <si>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</si>
  <si>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</si>
  <si>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</si>
  <si>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</si>
  <si>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</si>
  <si>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</si>
  <si>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</si>
  <si>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</si>
  <si>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</si>
  <si>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</si>
  <si>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</si>
  <si>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</si>
  <si>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</si>
  <si>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</si>
  <si>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</si>
  <si>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</si>
  <si>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</si>
  <si>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</si>
  <si>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</si>
  <si>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</si>
  <si>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</si>
  <si>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</si>
  <si>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</si>
  <si>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</si>
  <si>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</si>
  <si>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</si>
  <si>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</si>
  <si>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</si>
  <si>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</si>
  <si>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</si>
  <si>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</si>
  <si>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</si>
  <si>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</si>
  <si>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</si>
  <si>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</si>
  <si>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</si>
  <si>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</si>
  <si>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</si>
  <si>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</si>
  <si>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</si>
  <si>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</si>
  <si>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</si>
  <si>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</si>
  <si>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</si>
  <si>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</si>
  <si>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</si>
  <si>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</si>
  <si>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</si>
  <si>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</si>
  <si>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</si>
  <si>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</si>
  <si>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</si>
  <si>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</si>
  <si>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</si>
  <si>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</si>
  <si>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</si>
  <si>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</si>
  <si>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</si>
  <si>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</si>
  <si>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</si>
  <si>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</si>
  <si>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</si>
  <si>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</si>
  <si>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</si>
  <si>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</si>
  <si>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</si>
  <si>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</si>
  <si>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</si>
  <si>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</si>
  <si>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</si>
  <si>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</si>
  <si>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</si>
  <si>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</si>
  <si>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</si>
  <si>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</si>
  <si>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</si>
  <si>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</si>
  <si>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</si>
  <si>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</si>
  <si>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</si>
  <si>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</si>
  <si>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</si>
  <si>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</si>
  <si>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</si>
  <si>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</si>
  <si>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</si>
  <si>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</si>
  <si>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</si>
  <si>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</si>
  <si>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</si>
  <si>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</si>
  <si>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</si>
  <si>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</si>
  <si>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</si>
  <si>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</si>
  <si>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</si>
  <si>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</si>
  <si>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</si>
  <si>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</si>
  <si>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</si>
  <si>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</si>
  <si>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</si>
  <si>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</si>
  <si>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</si>
  <si>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</si>
  <si>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</si>
  <si>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</si>
  <si>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</si>
  <si>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</si>
  <si>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</si>
  <si>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</si>
  <si>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</si>
  <si>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</si>
  <si>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</si>
  <si>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</si>
  <si>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</si>
  <si>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</si>
  <si>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</si>
  <si>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</si>
  <si>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</si>
  <si>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</si>
  <si>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</si>
  <si>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</si>
  <si>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</si>
  <si>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</si>
  <si>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</si>
  <si>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</si>
  <si>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</si>
  <si>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</si>
  <si>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</si>
  <si>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</si>
  <si>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</si>
  <si>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</si>
  <si>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</si>
  <si>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</si>
  <si>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</si>
  <si>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</si>
  <si>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</si>
  <si>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</si>
  <si>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</si>
  <si>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</si>
  <si>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</si>
  <si>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</si>
  <si>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</si>
  <si>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</si>
  <si>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</si>
  <si>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</si>
  <si>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</si>
  <si>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</si>
  <si>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</si>
  <si>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</si>
  <si>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</si>
  <si>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</si>
  <si>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</si>
  <si>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</si>
  <si>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</si>
  <si>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</si>
  <si>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</si>
  <si>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</si>
  <si>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</si>
  <si>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</si>
  <si>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</si>
  <si>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</si>
  <si>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</si>
  <si>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</si>
  <si>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</si>
  <si>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</si>
  <si>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</si>
  <si>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</si>
  <si>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</si>
  <si>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</si>
  <si>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</si>
  <si>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</si>
  <si>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</si>
  <si>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</si>
  <si>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</si>
  <si>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</si>
  <si>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</si>
  <si>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</si>
  <si>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</si>
  <si>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</si>
  <si>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</si>
  <si>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</si>
  <si>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</si>
  <si>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</si>
  <si>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</si>
  <si>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</si>
  <si>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</si>
  <si>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</si>
  <si>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</si>
  <si>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</si>
  <si>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</si>
  <si>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</si>
  <si>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</si>
  <si>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</si>
  <si>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</si>
  <si>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</si>
  <si>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</si>
  <si>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</si>
  <si>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</si>
  <si>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</si>
  <si>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</si>
  <si>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</si>
  <si>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</si>
  <si>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</si>
  <si>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</si>
  <si>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</si>
  <si>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</si>
  <si>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</si>
  <si>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</si>
  <si>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</si>
  <si>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</si>
  <si>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</si>
  <si>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</si>
  <si>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</si>
  <si>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</si>
  <si>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</si>
  <si>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</si>
  <si>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</si>
  <si>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</si>
  <si>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</si>
  <si>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</si>
  <si>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</si>
  <si>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</si>
  <si>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</si>
  <si>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</si>
  <si>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</si>
  <si>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</si>
  <si>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</si>
  <si>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</si>
  <si>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</si>
  <si>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</si>
  <si>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</si>
  <si>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</si>
  <si>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</si>
  <si>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</si>
  <si>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</si>
  <si>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</si>
  <si>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</si>
  <si>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</si>
  <si>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</si>
  <si>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</si>
  <si>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</si>
  <si>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</si>
  <si>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</si>
  <si>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</si>
  <si>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</si>
  <si>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</si>
  <si>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</si>
  <si>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</si>
  <si>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</si>
  <si>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</si>
  <si>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</si>
  <si>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</si>
  <si>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</si>
  <si>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</si>
  <si>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</si>
  <si>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</si>
  <si>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</si>
  <si>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</si>
  <si>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</si>
  <si>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</si>
  <si>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</si>
  <si>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</si>
  <si>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</si>
  <si>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</si>
  <si>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</si>
  <si>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</si>
  <si>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</si>
  <si>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</si>
  <si>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</si>
  <si>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</si>
  <si>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</si>
  <si>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</si>
  <si>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</si>
  <si>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</si>
  <si>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</si>
  <si>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</si>
  <si>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</si>
  <si>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</si>
  <si>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</si>
  <si>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</si>
  <si>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</si>
  <si>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</si>
  <si>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</si>
  <si>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</si>
  <si>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</si>
  <si>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</si>
  <si>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</si>
  <si>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</si>
  <si>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</si>
  <si>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</si>
  <si>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</si>
  <si>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</si>
  <si>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</si>
  <si>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</si>
  <si>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</si>
  <si>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</si>
  <si>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</si>
  <si>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</si>
  <si>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</si>
  <si>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</si>
  <si>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</si>
  <si>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</si>
  <si>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</si>
  <si>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</si>
  <si>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</si>
  <si>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</si>
  <si>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</si>
  <si>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</si>
  <si>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</si>
  <si>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</si>
  <si>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</si>
  <si>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</si>
  <si>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</si>
  <si>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</si>
  <si>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</si>
  <si>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</si>
  <si>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</si>
  <si>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</si>
  <si>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</si>
  <si>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</si>
  <si>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</si>
  <si>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</si>
  <si>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</si>
  <si>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</si>
  <si>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</si>
  <si>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</si>
  <si>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</si>
  <si>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</si>
  <si>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</si>
  <si>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</si>
  <si>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</si>
  <si>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</si>
  <si>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</si>
  <si>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</si>
  <si>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</si>
  <si>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</si>
  <si>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</si>
  <si>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</si>
  <si>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</si>
  <si>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</si>
  <si>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</si>
  <si>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</si>
  <si>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</si>
  <si>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</si>
  <si>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</si>
  <si>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</si>
  <si>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</si>
  <si>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</si>
  <si>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</si>
  <si>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</si>
  <si>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</si>
  <si>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</si>
  <si>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</si>
  <si>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</si>
  <si>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</si>
  <si>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</si>
  <si>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</si>
  <si>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</si>
  <si>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</si>
  <si>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</si>
  <si>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</si>
  <si>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</si>
  <si>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</si>
  <si>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</si>
  <si>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</si>
  <si>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</si>
  <si>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</si>
  <si>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</si>
  <si>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</si>
  <si>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</si>
  <si>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</si>
  <si>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</si>
  <si>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</si>
  <si>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</si>
  <si>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</si>
  <si>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</si>
  <si>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</si>
  <si>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</si>
  <si>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</si>
  <si>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</si>
  <si>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</si>
  <si>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</si>
  <si>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</si>
  <si>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</si>
  <si>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</si>
  <si>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</si>
  <si>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</si>
  <si>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</si>
  <si>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</si>
  <si>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</si>
  <si>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</si>
  <si>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</si>
  <si>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</si>
  <si>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</si>
  <si>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</si>
  <si>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</si>
  <si>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</si>
  <si>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</si>
  <si>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</si>
  <si>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</si>
  <si>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</si>
  <si>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</si>
  <si>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</si>
  <si>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</si>
  <si>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</si>
  <si>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</si>
  <si>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</si>
  <si>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</si>
  <si>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</si>
  <si>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</si>
  <si>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</si>
  <si>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</si>
  <si>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</si>
  <si>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</si>
  <si>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</si>
  <si>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</si>
  <si>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</si>
  <si>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</si>
  <si>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</si>
  <si>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</si>
  <si>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</si>
  <si>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</si>
  <si>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</si>
  <si>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</si>
  <si>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</si>
  <si>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</si>
  <si>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</si>
  <si>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</si>
  <si>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</si>
  <si>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</si>
  <si>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</si>
  <si>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</si>
  <si>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</si>
  <si>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</si>
  <si>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</si>
  <si>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</si>
  <si>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</si>
  <si>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</si>
  <si>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</si>
  <si>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</si>
  <si>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</si>
  <si>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</si>
  <si>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</si>
  <si>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</si>
  <si>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</si>
  <si>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</si>
  <si>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</si>
  <si>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</si>
  <si>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</si>
  <si>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</si>
  <si>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</si>
  <si>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</si>
  <si>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</si>
  <si>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</si>
  <si>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</si>
  <si>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</si>
  <si>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</si>
  <si>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</si>
  <si>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</si>
  <si>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</si>
  <si>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</si>
  <si>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</si>
  <si>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</si>
  <si>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</si>
  <si>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</si>
  <si>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</si>
  <si>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</si>
  <si>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</si>
  <si>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</si>
  <si>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</si>
  <si>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</si>
  <si>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</si>
  <si>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</si>
  <si>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</si>
  <si>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</si>
  <si>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</si>
  <si>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</si>
  <si>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</si>
  <si>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</si>
  <si>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</si>
  <si>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</si>
  <si>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</si>
  <si>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</si>
  <si>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</si>
  <si>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</si>
  <si>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</si>
  <si>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</si>
  <si>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</si>
  <si>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</si>
  <si>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</si>
  <si>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</si>
  <si>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</si>
  <si>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</si>
  <si>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</si>
  <si>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</si>
  <si>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</si>
  <si>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</si>
  <si>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</si>
  <si>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</si>
  <si>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</si>
  <si>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</si>
  <si>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</si>
  <si>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</si>
  <si>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</si>
  <si>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</si>
  <si>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</si>
  <si>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</si>
  <si>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</si>
  <si>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</si>
  <si>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</si>
  <si>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</si>
  <si>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</si>
  <si>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</si>
  <si>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</si>
  <si>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</si>
  <si>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</si>
  <si>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</si>
  <si>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</si>
  <si>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</si>
  <si>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</si>
  <si>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</si>
  <si>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</si>
  <si>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</si>
  <si>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</si>
  <si>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</si>
  <si>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</si>
  <si>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</si>
  <si>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</si>
  <si>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</si>
  <si>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</si>
  <si>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</si>
  <si>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</si>
  <si>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</si>
  <si>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</si>
  <si>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</si>
  <si>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</si>
  <si>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</si>
  <si>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</si>
  <si>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</si>
  <si>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</si>
  <si>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</si>
  <si>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</si>
  <si>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</si>
  <si>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</si>
  <si>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</si>
  <si>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</si>
  <si>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</si>
  <si>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</si>
  <si>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</si>
  <si>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</si>
  <si>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</si>
  <si>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</si>
  <si>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</si>
  <si>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</si>
  <si>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</si>
  <si>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</si>
  <si>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</si>
  <si>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</si>
  <si>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</si>
  <si>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</si>
  <si>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</si>
  <si>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</si>
  <si>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</si>
  <si>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</si>
  <si>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</si>
  <si>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</si>
  <si>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</si>
  <si>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</si>
  <si>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</si>
  <si>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</si>
  <si>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</si>
  <si>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</si>
  <si>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</si>
  <si>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</si>
  <si>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</si>
  <si>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</si>
  <si>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</si>
  <si>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</si>
  <si>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</si>
  <si>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</si>
  <si>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</si>
  <si>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</si>
  <si>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</si>
  <si>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</si>
  <si>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</si>
  <si>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</si>
  <si>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</si>
  <si>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</si>
  <si>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</si>
  <si>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</si>
  <si>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</si>
  <si>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</si>
  <si>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</si>
  <si>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</si>
  <si>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</si>
  <si>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</si>
  <si>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</si>
  <si>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</si>
  <si>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</si>
  <si>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</si>
  <si>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</si>
  <si>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</si>
  <si>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</si>
  <si>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</si>
  <si>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</si>
  <si>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</si>
  <si>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</si>
  <si>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</si>
  <si>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</si>
  <si>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</si>
  <si>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</si>
  <si>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</si>
  <si>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</si>
  <si>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</si>
  <si>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</si>
  <si>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</si>
  <si>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</si>
  <si>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</si>
  <si>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</si>
  <si>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</si>
  <si>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</si>
  <si>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</si>
  <si>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</si>
  <si>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</si>
  <si>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</si>
  <si>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</si>
  <si>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</si>
  <si>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</si>
  <si>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</si>
  <si>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</si>
  <si>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</si>
  <si>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</si>
  <si>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</si>
  <si>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</si>
  <si>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</si>
  <si>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</si>
  <si>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</si>
  <si>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</si>
  <si>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</si>
  <si>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</si>
  <si>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</si>
  <si>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</si>
  <si>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</si>
  <si>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</si>
  <si>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</si>
  <si>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</si>
  <si>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</si>
  <si>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</si>
  <si>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</si>
  <si>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</si>
  <si>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</si>
  <si>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</si>
  <si>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</si>
  <si>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</si>
  <si>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</si>
  <si>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</si>
  <si>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</si>
  <si>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</si>
  <si>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</si>
  <si>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</si>
  <si>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</si>
  <si>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</si>
  <si>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</si>
  <si>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</si>
  <si>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</si>
  <si>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</si>
  <si>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</si>
  <si>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</si>
  <si>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</si>
  <si>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</si>
  <si>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</si>
  <si>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</si>
  <si>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</si>
  <si>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</si>
  <si>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</si>
  <si>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</si>
  <si>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</si>
  <si>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</si>
  <si>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</si>
  <si>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</si>
  <si>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</si>
  <si>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</si>
  <si>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</si>
  <si>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</si>
  <si>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</si>
  <si>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</si>
  <si>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</si>
  <si>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</si>
  <si>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</si>
  <si>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</si>
  <si>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</si>
  <si>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</si>
  <si>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</si>
  <si>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</si>
  <si>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</si>
  <si>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</si>
  <si>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</si>
  <si>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</si>
  <si>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</si>
  <si>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</si>
  <si>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</si>
  <si>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</si>
  <si>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</si>
  <si>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</si>
  <si>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</si>
  <si>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</si>
  <si>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</si>
  <si>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</si>
  <si>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</si>
  <si>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</si>
  <si>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</si>
  <si>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</si>
  <si>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</si>
  <si>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</si>
  <si>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</si>
  <si>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</si>
  <si>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</si>
  <si>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</si>
  <si>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</si>
  <si>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</si>
  <si>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</si>
  <si>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</si>
  <si>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</si>
  <si>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</si>
  <si>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</si>
  <si>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</si>
  <si>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</si>
  <si>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</si>
  <si>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</si>
  <si>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</si>
  <si>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</si>
  <si>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</si>
  <si>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</si>
  <si>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</si>
  <si>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</si>
  <si>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</si>
  <si>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</si>
  <si>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</si>
  <si>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</si>
  <si>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</si>
  <si>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</si>
  <si>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</si>
  <si>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</si>
  <si>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</si>
  <si>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</si>
  <si>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</si>
  <si>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</si>
  <si>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</si>
  <si>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</si>
  <si>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</si>
  <si>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</si>
  <si>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</si>
  <si>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</si>
  <si>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</si>
  <si>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</si>
  <si>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</si>
  <si>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</si>
  <si>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</si>
  <si>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</si>
  <si>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</si>
  <si>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</si>
  <si>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</si>
  <si>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</si>
  <si>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</si>
  <si>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</si>
  <si>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</si>
  <si>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</si>
  <si>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</si>
  <si>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</si>
  <si>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</si>
  <si>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</si>
  <si>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</si>
  <si>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</si>
  <si>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</si>
  <si>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</si>
  <si>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</si>
  <si>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</si>
  <si>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</si>
  <si>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</si>
  <si>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</si>
  <si>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</si>
  <si>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</si>
  <si>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</si>
  <si>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</si>
  <si>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</si>
  <si>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</si>
  <si>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</si>
  <si>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</si>
  <si>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</si>
  <si>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</si>
  <si>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</si>
  <si>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</si>
  <si>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</si>
  <si>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</si>
  <si>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</si>
  <si>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</si>
  <si>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</si>
  <si>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</si>
  <si>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</si>
  <si>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</si>
  <si>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</si>
  <si>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</si>
  <si>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</si>
  <si>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</si>
  <si>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</si>
  <si>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</si>
  <si>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</si>
  <si>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</si>
  <si>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</si>
  <si>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</si>
  <si>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</si>
  <si>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</si>
  <si>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</si>
  <si>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</si>
  <si>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</si>
  <si>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</si>
  <si>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</si>
  <si>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</si>
  <si>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</si>
  <si>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</si>
  <si>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</si>
  <si>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</si>
  <si>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</si>
  <si>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</si>
  <si>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</si>
  <si>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</si>
  <si>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</si>
  <si>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</si>
  <si>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</si>
  <si>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</si>
  <si>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</si>
  <si>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</si>
  <si>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</si>
  <si>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</si>
  <si>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</si>
  <si>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</si>
  <si>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</si>
  <si>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</si>
  <si>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</si>
  <si>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</si>
  <si>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</si>
  <si>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</si>
  <si>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</si>
  <si>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</si>
  <si>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</si>
  <si>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</si>
  <si>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</si>
  <si>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</si>
  <si>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</si>
  <si>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</si>
  <si>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</si>
  <si>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</si>
  <si>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</si>
  <si>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</si>
  <si>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</si>
  <si>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</si>
  <si>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</si>
  <si>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</si>
  <si>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</si>
  <si>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</si>
  <si>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</si>
  <si>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</si>
  <si>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</si>
  <si>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</si>
  <si>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</si>
  <si>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</si>
  <si>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</si>
  <si>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</si>
  <si>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</si>
  <si>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</si>
  <si>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</si>
  <si>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</si>
  <si>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</si>
  <si>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</si>
  <si>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</si>
  <si>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</si>
  <si>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</si>
  <si>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</si>
  <si>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</si>
  <si>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</si>
  <si>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</si>
  <si>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</si>
  <si>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</si>
  <si>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</si>
  <si>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</si>
  <si>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</si>
  <si>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</si>
  <si>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</si>
  <si>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</si>
  <si>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</si>
  <si>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</si>
  <si>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</si>
  <si>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</si>
  <si>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</si>
  <si>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</si>
  <si>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</si>
  <si>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</si>
  <si>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</si>
  <si>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</si>
  <si>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</si>
  <si>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</si>
  <si>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</si>
  <si>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</si>
  <si>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</si>
  <si>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</si>
  <si>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</si>
  <si>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</si>
  <si>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</si>
  <si>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</si>
  <si>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</si>
  <si>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</si>
  <si>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</si>
  <si>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</si>
  <si>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</si>
  <si>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</si>
  <si>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</si>
  <si>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</si>
  <si>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</si>
  <si>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</si>
  <si>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</si>
  <si>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</si>
  <si>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</si>
  <si>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</si>
  <si>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</si>
  <si>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</si>
  <si>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</si>
  <si>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</si>
  <si>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</si>
  <si>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</si>
  <si>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</si>
  <si>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</si>
  <si>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</si>
  <si>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</si>
  <si>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</si>
  <si>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</si>
  <si>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</si>
  <si>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</si>
  <si>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</si>
  <si>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</si>
  <si>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</si>
  <si>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</si>
  <si>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</si>
  <si>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</si>
  <si>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</si>
  <si>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</si>
  <si>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</si>
  <si>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</si>
  <si>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</si>
  <si>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</si>
  <si>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</si>
  <si>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</si>
  <si>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</si>
  <si>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</si>
  <si>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</si>
  <si>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</si>
  <si>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</si>
  <si>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</si>
  <si>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</si>
  <si>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</si>
  <si>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</si>
  <si>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</si>
  <si>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</si>
  <si>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</si>
  <si>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</si>
  <si>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</si>
  <si>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</si>
  <si>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</si>
  <si>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</si>
  <si>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</si>
  <si>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</si>
  <si>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</si>
  <si>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</si>
  <si>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</si>
  <si>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</si>
  <si>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</si>
  <si>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</si>
  <si>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</si>
  <si>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</si>
  <si>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</si>
  <si>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</si>
  <si>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</si>
  <si>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</si>
  <si>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</si>
  <si>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</si>
  <si>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</si>
  <si>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</si>
  <si>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</si>
  <si>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</si>
  <si>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</si>
  <si>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</si>
  <si>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</si>
  <si>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</si>
  <si>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</si>
  <si>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</si>
  <si>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</si>
  <si>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</si>
  <si>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</si>
  <si>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</si>
  <si>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</si>
  <si>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</si>
  <si>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</si>
  <si>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</si>
  <si>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</si>
  <si>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</si>
  <si>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</si>
  <si>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</si>
  <si>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</si>
  <si>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</si>
  <si>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</si>
  <si>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</si>
  <si>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</si>
  <si>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</si>
  <si>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</si>
  <si>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</si>
  <si>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</si>
  <si>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</si>
  <si>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</si>
  <si>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</si>
  <si>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</si>
  <si>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</si>
  <si>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</si>
  <si>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</si>
  <si>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</si>
  <si>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</si>
  <si>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</si>
  <si>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</si>
  <si>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</si>
  <si>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</si>
  <si>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</si>
  <si>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</si>
  <si>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</si>
  <si>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</si>
  <si>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</si>
  <si>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</si>
  <si>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</si>
  <si>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</si>
  <si>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</si>
  <si>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</si>
  <si>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</si>
  <si>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</si>
  <si>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</si>
  <si>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</si>
  <si>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</si>
  <si>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</si>
  <si>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</si>
  <si>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</si>
  <si>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</si>
  <si>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</si>
  <si>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</si>
  <si>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</si>
  <si>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</si>
  <si>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</si>
  <si>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</si>
  <si>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</si>
  <si>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</si>
  <si>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</si>
  <si>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</si>
  <si>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</si>
  <si>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</si>
  <si>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</si>
  <si>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</si>
  <si>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</si>
  <si>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</si>
  <si>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</si>
  <si>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</si>
  <si>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</si>
  <si>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</si>
  <si>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</si>
  <si>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</si>
  <si>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</si>
  <si>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</si>
  <si>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</si>
  <si>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</si>
  <si>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</si>
  <si>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</si>
  <si>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</si>
  <si>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</si>
  <si>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</si>
  <si>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</si>
  <si>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</si>
  <si>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</si>
  <si>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</si>
  <si>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</si>
  <si>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</si>
  <si>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</si>
  <si>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</si>
  <si>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</si>
  <si>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</si>
  <si>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</si>
  <si>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</si>
  <si>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</si>
  <si>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</si>
  <si>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</si>
  <si>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</si>
  <si>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</si>
  <si>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</si>
  <si>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</si>
  <si>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</si>
  <si>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</si>
  <si>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</si>
  <si>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</si>
  <si>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</si>
  <si>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</si>
  <si>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</si>
  <si>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</si>
  <si>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</si>
  <si>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</si>
  <si>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</si>
  <si>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</si>
  <si>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</si>
  <si>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</si>
  <si>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</si>
  <si>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</si>
  <si>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</si>
  <si>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</si>
  <si>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</si>
  <si>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</si>
  <si>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</si>
  <si>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</si>
  <si>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</si>
  <si>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</si>
  <si>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</si>
  <si>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</si>
  <si>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</si>
  <si>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</si>
  <si>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</si>
  <si>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</si>
  <si>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</si>
  <si>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</si>
  <si>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</si>
  <si>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</si>
  <si>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</si>
  <si>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</si>
  <si>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</si>
  <si>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</si>
  <si>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</si>
  <si>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</si>
  <si>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</si>
  <si>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</si>
  <si>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</si>
  <si>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</si>
  <si>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</si>
  <si>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</si>
  <si>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</si>
  <si>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</si>
  <si>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</si>
  <si>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</si>
  <si>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</si>
  <si>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</si>
  <si>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</si>
  <si>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</si>
  <si>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</si>
  <si>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</si>
  <si>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</si>
  <si>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</si>
  <si>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</si>
  <si>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</si>
  <si>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</si>
  <si>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</si>
  <si>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</si>
  <si>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</si>
  <si>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</si>
  <si>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</si>
  <si>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</si>
  <si>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</si>
  <si>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</si>
  <si>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</si>
  <si>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</si>
  <si>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</si>
  <si>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</si>
  <si>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</si>
  <si>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</si>
  <si>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</si>
  <si>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</si>
  <si>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</si>
  <si>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</si>
  <si>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</si>
  <si>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</si>
  <si>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</si>
  <si>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</si>
  <si>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</si>
  <si>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</si>
  <si>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</si>
  <si>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</si>
  <si>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</si>
  <si>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</si>
  <si>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</si>
  <si>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</si>
  <si>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</si>
  <si>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</si>
  <si>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</si>
  <si>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</si>
  <si>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</si>
  <si>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</si>
  <si>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</si>
  <si>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</si>
  <si>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</si>
  <si>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</si>
  <si>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</si>
  <si>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</si>
  <si>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</si>
  <si>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</si>
  <si>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</si>
  <si>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</si>
  <si>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</si>
  <si>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</si>
  <si>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</si>
  <si>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</si>
  <si>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</si>
  <si>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</si>
  <si>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</si>
  <si>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</si>
  <si>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</si>
  <si>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</si>
  <si>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</si>
  <si>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</si>
  <si>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</si>
  <si>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</si>
  <si>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</si>
  <si>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</si>
  <si>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</si>
  <si>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</si>
  <si>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</si>
  <si>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</si>
  <si>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</si>
  <si>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</si>
  <si>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</si>
  <si>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</si>
  <si>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</si>
  <si>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</si>
  <si>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</si>
  <si>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</si>
  <si>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</si>
  <si>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</si>
  <si>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</si>
  <si>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</si>
  <si>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</si>
  <si>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</si>
  <si>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</si>
  <si>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</si>
  <si>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</si>
  <si>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</si>
  <si>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</si>
  <si>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</si>
  <si>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</si>
  <si>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</si>
  <si>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</si>
  <si>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</si>
  <si>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</si>
  <si>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</si>
  <si>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</si>
  <si>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</si>
  <si>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</si>
  <si>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</si>
  <si>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</si>
  <si>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</si>
  <si>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</si>
  <si>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</si>
  <si>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</si>
  <si>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</si>
  <si>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</si>
  <si>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</si>
  <si>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</si>
  <si>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</si>
  <si>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</si>
  <si>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</si>
  <si>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</si>
  <si>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</si>
  <si>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</si>
  <si>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</si>
  <si>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</si>
  <si>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</si>
  <si>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</si>
  <si>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</si>
  <si>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</si>
  <si>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</si>
  <si>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</si>
  <si>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</si>
  <si>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</si>
  <si>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</si>
  <si>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</si>
  <si>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</si>
  <si>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</si>
  <si>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</si>
  <si>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</si>
  <si>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</si>
  <si>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</si>
  <si>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</si>
  <si>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</si>
  <si>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</si>
  <si>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</si>
  <si>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</si>
  <si>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</si>
  <si>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</si>
  <si>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</si>
  <si>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</si>
  <si>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</si>
  <si>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</si>
  <si>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</si>
  <si>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</si>
  <si>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</si>
  <si>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</si>
  <si>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</si>
  <si>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</si>
  <si>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</si>
  <si>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</si>
  <si>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</si>
  <si>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</si>
  <si>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</si>
  <si>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</si>
  <si>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</si>
  <si>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</si>
  <si>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</si>
  <si>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</si>
  <si>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</si>
  <si>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</si>
  <si>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</si>
  <si>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</si>
  <si>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</si>
  <si>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</si>
  <si>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</si>
  <si>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</si>
  <si>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</si>
  <si>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</si>
  <si>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</si>
  <si>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</si>
  <si>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</si>
  <si>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</si>
  <si>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</si>
  <si>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</si>
  <si>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</si>
  <si>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</si>
  <si>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</si>
  <si>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</si>
  <si>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</si>
  <si>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</si>
  <si>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1940 SVEUČILIŠTE U ZAGREBU - UČITELJSKI FAKULTET</t>
  </si>
  <si>
    <t>ZAGREB, 6.11.2024.</t>
  </si>
  <si>
    <t>IRENA TADIĆ, mag. oec.</t>
  </si>
  <si>
    <t>099/382-8520</t>
  </si>
  <si>
    <t>irena.tadic@ufzg.hr</t>
  </si>
  <si>
    <t>2436 SVEUČILIŠTE U ZAGREBU</t>
  </si>
  <si>
    <t>ERASMUS-EDU-2022-101103641-ContinuUP</t>
  </si>
  <si>
    <t>ERASMUS-KA210-SCH-1D231778-WAISP</t>
  </si>
  <si>
    <t>ERASMUS-KA220-HED-000162174-ECI</t>
  </si>
  <si>
    <t>01.06.2023.</t>
  </si>
  <si>
    <t>31.05.2026.</t>
  </si>
  <si>
    <t>CO-CONSTRUCTING THE CONTINUUM BETWEEN INITAL TEACHER EDUCATION &amp; CONTINOUS ORIFESSIONAL DEVELOPMENT</t>
  </si>
  <si>
    <t>01.09.2023.</t>
  </si>
  <si>
    <t>31.08.2026.</t>
  </si>
  <si>
    <t>EVERYONE CAN IMPROVSE</t>
  </si>
  <si>
    <t>WELLBEING AND INVOLVEMENT STARTING WITH PLAY</t>
  </si>
  <si>
    <t>01.10.2024.</t>
  </si>
  <si>
    <t>30.03.2025.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</si>
</sst>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2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3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105" fillId="0" borderId="6" xfId="0" applyFont="1" applyBorder="1" applyAlignment="1" applyProtection="1">
      <alignment horizontal="center"/>
      <protection locked="0"/>
    </xf>
    <xf numFmtId="3" fontId="105" fillId="0" borderId="6" xfId="0" applyNumberFormat="1" applyFont="1" applyBorder="1" applyProtection="1">
      <protection locked="0"/>
    </xf>
    <xf numFmtId="3" fontId="22" fillId="0" borderId="34" xfId="16" applyNumberFormat="1" applyFont="1" applyBorder="1" applyProtection="1">
      <alignment horizontal="right" vertical="center"/>
      <protection locked="0"/>
    </xf>
    <xf numFmtId="3" fontId="22" fillId="0" borderId="31" xfId="16" applyNumberFormat="1" applyFont="1" applyBorder="1" applyProtection="1">
      <alignment horizontal="right" vertical="center"/>
      <protection locked="0"/>
    </xf>
    <xf numFmtId="3" fontId="22" fillId="0" borderId="35" xfId="16" applyNumberFormat="1" applyFont="1" applyBorder="1" applyProtection="1">
      <alignment horizontal="right" vertical="center"/>
      <protection locked="0"/>
    </xf>
    <xf numFmtId="0" fontId="22" fillId="0" borderId="6" xfId="16" applyNumberFormat="1" applyFont="1" applyBorder="1" applyProtection="1">
      <alignment horizontal="right" vertical="center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7000000}"/>
    <cellStyle name="Normal 2 2" xfId="114" xr:uid="{00000000-0005-0000-0000-000018000000}"/>
    <cellStyle name="Normal 2 3" xfId="129" xr:uid="{00000000-0005-0000-0000-000019000000}"/>
    <cellStyle name="Normal 3" xfId="18" xr:uid="{00000000-0005-0000-0000-00001A000000}"/>
    <cellStyle name="Normal 3 3" xfId="3" xr:uid="{00000000-0005-0000-0000-00001B000000}"/>
    <cellStyle name="Normal 4" xfId="74" xr:uid="{00000000-0005-0000-0000-00001C000000}"/>
    <cellStyle name="Normal 6" xfId="4" xr:uid="{00000000-0005-0000-0000-00001D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4" zoomScale="80" zoomScaleNormal="80" workbookViewId="0">
      <selection activeCell="D29" sqref="D29"/>
    </sheetView>
  </sheetViews>
  <sheetFormatPr defaultColWidth="0" defaultRowHeight="15" zeroHeight="1"/>
  <cols>
    <col min="1" max="1" width="7.5703125" style="46" customWidth="1"/>
    <col min="2" max="2" width="36.140625" style="46" bestFit="1" customWidth="1"/>
    <col min="3" max="4" width="19.5703125" style="46" customWidth="1"/>
    <col min="5" max="5" width="21.42578125" style="46" customWidth="1"/>
    <col min="6" max="6" width="21.140625" style="46" customWidth="1"/>
    <col min="7" max="7" width="21.7109375" style="46" customWidth="1"/>
    <col min="8" max="8" width="11.85546875" style="46" customWidth="1"/>
    <col min="9" max="9" width="3.140625" style="46" hidden="1" customWidth="1"/>
    <col min="10" max="10" width="3.7109375" style="46" hidden="1" customWidth="1"/>
    <col min="11" max="11" width="4.7109375" style="46" hidden="1" customWidth="1"/>
    <col min="12" max="12" width="2.140625" style="46" hidden="1" customWidth="1"/>
    <col min="13" max="13" width="7.42578125" style="46" hidden="1" customWidth="1"/>
    <col min="14" max="14" width="80.140625" style="46" hidden="1" customWidth="1"/>
    <col min="15" max="15" width="7.7109375" style="46" hidden="1" customWidth="1"/>
    <col min="16" max="16" width="84.85546875" style="46" hidden="1" customWidth="1"/>
    <col min="17" max="17" width="33.5703125" style="46" hidden="1" customWidth="1"/>
    <col min="18" max="18" width="50.140625" style="46" hidden="1" customWidth="1"/>
    <col min="19" max="19" width="39.140625" style="46" hidden="1" customWidth="1"/>
    <col min="20" max="20" width="14.42578125" style="46" hidden="1" customWidth="1"/>
    <col min="21" max="21" width="15.5703125" style="46" hidden="1" customWidth="1"/>
    <col min="22" max="22" width="49.28515625" style="46" hidden="1" customWidth="1"/>
    <col min="23" max="23" width="7.42578125" style="46" hidden="1" customWidth="1"/>
    <col min="24" max="28" width="11.425781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86" t="s">
        <v>6631</v>
      </c>
      <c r="D1" s="287"/>
      <c r="E1" s="287"/>
      <c r="F1" s="287"/>
      <c r="G1" s="288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5" thickBot="1">
      <c r="A2" s="47"/>
      <c r="B2" s="196" t="s">
        <v>0</v>
      </c>
      <c r="C2" s="289" t="s">
        <v>6632</v>
      </c>
      <c r="D2" s="290"/>
      <c r="E2" s="290"/>
      <c r="F2" s="290"/>
      <c r="G2" s="291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5" thickBot="1">
      <c r="A3" s="48"/>
      <c r="B3" s="196" t="s">
        <v>1</v>
      </c>
      <c r="C3" s="289" t="s">
        <v>6633</v>
      </c>
      <c r="D3" s="290"/>
      <c r="E3" s="290"/>
      <c r="F3" s="290"/>
      <c r="G3" s="291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5" thickBot="1">
      <c r="A4" s="51"/>
      <c r="B4" s="196" t="s">
        <v>2</v>
      </c>
      <c r="C4" s="289" t="s">
        <v>6634</v>
      </c>
      <c r="D4" s="290"/>
      <c r="E4" s="290"/>
      <c r="F4" s="290"/>
      <c r="G4" s="291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5" thickBot="1">
      <c r="A5" s="51"/>
      <c r="B5" s="196" t="s">
        <v>252</v>
      </c>
      <c r="C5" s="289" t="s">
        <v>6635</v>
      </c>
      <c r="D5" s="290"/>
      <c r="E5" s="290"/>
      <c r="F5" s="290"/>
      <c r="G5" s="291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 ht="15.75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4" t="s">
        <v>3701</v>
      </c>
      <c r="C7" s="294"/>
      <c r="D7" s="294"/>
      <c r="E7" s="295"/>
      <c r="F7" s="295"/>
      <c r="G7" s="295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4" t="s">
        <v>2864</v>
      </c>
      <c r="C9" s="294"/>
      <c r="D9" s="294"/>
      <c r="E9" s="295"/>
      <c r="F9" s="295"/>
      <c r="G9" s="295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4" t="s">
        <v>3709</v>
      </c>
      <c r="C11" s="294"/>
      <c r="D11" s="294"/>
      <c r="E11" s="295"/>
      <c r="F11" s="295"/>
      <c r="G11" s="295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30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48">
        <v>15874595</v>
      </c>
      <c r="D14" s="248">
        <v>15108921</v>
      </c>
      <c r="E14" s="58">
        <f>'A.1 PRIHODI I RASHODI EK'!F11</f>
        <v>15004829</v>
      </c>
      <c r="F14" s="58">
        <f>'A.1 PRIHODI I RASHODI EK'!G11</f>
        <v>11310502.041999999</v>
      </c>
      <c r="G14" s="58">
        <f>'A.1 PRIHODI I RASHODI EK'!H11</f>
        <v>11275453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48">
        <v>515</v>
      </c>
      <c r="D15" s="248">
        <v>0</v>
      </c>
      <c r="E15" s="58">
        <f>'A.1 PRIHODI I RASHODI EK'!F19</f>
        <v>0</v>
      </c>
      <c r="F15" s="58">
        <f>'A.1 PRIHODI I RASHODI EK'!G19</f>
        <v>0</v>
      </c>
      <c r="G15" s="58">
        <f>'A.1 PRIHODI I RASHODI EK'!H19</f>
        <v>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15875110</v>
      </c>
      <c r="D16" s="55">
        <f>SUM(D14:D15)</f>
        <v>15108921</v>
      </c>
      <c r="E16" s="55">
        <f>SUM(E14:E15)</f>
        <v>15004829</v>
      </c>
      <c r="F16" s="55">
        <f>+F14+F15</f>
        <v>11310502.041999999</v>
      </c>
      <c r="G16" s="55">
        <f>+G14+G15</f>
        <v>11275453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5">
        <v>9348463</v>
      </c>
      <c r="D17" s="245">
        <v>14670428</v>
      </c>
      <c r="E17" s="63">
        <f>'A.1 PRIHODI I RASHODI EK'!F27</f>
        <v>11263909</v>
      </c>
      <c r="F17" s="63">
        <f>'A.1 PRIHODI I RASHODI EK'!G27</f>
        <v>11183763</v>
      </c>
      <c r="G17" s="63">
        <f>'A.1 PRIHODI I RASHODI EK'!H27</f>
        <v>11146915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5">
        <v>10181631</v>
      </c>
      <c r="D18" s="245">
        <v>438493</v>
      </c>
      <c r="E18" s="63">
        <f>'A.1 PRIHODI I RASHODI EK'!F35</f>
        <v>127536</v>
      </c>
      <c r="F18" s="63">
        <f>'A.1 PRIHODI I RASHODI EK'!G35</f>
        <v>126739</v>
      </c>
      <c r="G18" s="63">
        <f>'A.1 PRIHODI I RASHODI EK'!H35</f>
        <v>128538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19530094</v>
      </c>
      <c r="D19" s="62">
        <f>SUM(D17:D18)</f>
        <v>15108921</v>
      </c>
      <c r="E19" s="62">
        <f>SUM(E17:E18)</f>
        <v>11391445</v>
      </c>
      <c r="F19" s="62">
        <f>+F17+F18</f>
        <v>11310502</v>
      </c>
      <c r="G19" s="62">
        <f>+G17+G18</f>
        <v>11275453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 ht="15.75">
      <c r="A20" s="54"/>
      <c r="B20" s="54" t="s">
        <v>9</v>
      </c>
      <c r="C20" s="55">
        <f>+C16-C19</f>
        <v>-3654984</v>
      </c>
      <c r="D20" s="55">
        <f>+D16-D19</f>
        <v>0</v>
      </c>
      <c r="E20" s="55">
        <f>+E16-E19</f>
        <v>3613384</v>
      </c>
      <c r="F20" s="55">
        <f>+F16-F19</f>
        <v>4.1999999433755875E-2</v>
      </c>
      <c r="G20" s="55">
        <f>+G16-G19</f>
        <v>0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92"/>
      <c r="C21" s="292"/>
      <c r="D21" s="292"/>
      <c r="E21" s="293"/>
      <c r="F21" s="293"/>
      <c r="G21" s="293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8">
      <c r="B22" s="294" t="s">
        <v>3710</v>
      </c>
      <c r="C22" s="294"/>
      <c r="D22" s="294"/>
      <c r="E22" s="295"/>
      <c r="F22" s="295"/>
      <c r="G22" s="295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 ht="15.75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30">
      <c r="A25" s="57">
        <v>8</v>
      </c>
      <c r="B25" s="54" t="s">
        <v>12</v>
      </c>
      <c r="C25" s="248"/>
      <c r="D25" s="248"/>
      <c r="E25" s="58">
        <f>'B.1 RAČUN FINANC EK'!F10</f>
        <v>0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30">
      <c r="A26" s="57">
        <v>5</v>
      </c>
      <c r="B26" s="54" t="s">
        <v>13</v>
      </c>
      <c r="C26" s="248"/>
      <c r="D26" s="248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0</v>
      </c>
      <c r="D27" s="62">
        <f>+D25-D26</f>
        <v>0</v>
      </c>
      <c r="E27" s="62">
        <f>+E25-E26</f>
        <v>0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30">
      <c r="A28" s="64" t="s">
        <v>10</v>
      </c>
      <c r="B28" s="123" t="s">
        <v>2862</v>
      </c>
      <c r="C28" s="277"/>
      <c r="D28" s="245"/>
      <c r="E28" s="63">
        <f>+'Unos prijenosa'!D5</f>
        <v>41600</v>
      </c>
      <c r="F28" s="63">
        <f>+'Unos prijenosa'!D13</f>
        <v>0</v>
      </c>
      <c r="G28" s="63">
        <f>+'Unos prijenosa'!D21</f>
        <v>0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30">
      <c r="A29" s="64" t="s">
        <v>11</v>
      </c>
      <c r="B29" s="123" t="s">
        <v>3652</v>
      </c>
      <c r="C29" s="278"/>
      <c r="D29" s="246"/>
      <c r="E29" s="66">
        <f>+'Unos prijenosa'!D7</f>
        <v>0</v>
      </c>
      <c r="F29" s="66">
        <f>+'Unos prijenosa'!D15</f>
        <v>0</v>
      </c>
      <c r="G29" s="67">
        <f>+'Unos prijenosa'!D23</f>
        <v>0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0</v>
      </c>
      <c r="D30" s="62">
        <f>+D27+D28+D29</f>
        <v>0</v>
      </c>
      <c r="E30" s="62">
        <f>+E27+E28+E29</f>
        <v>41600</v>
      </c>
      <c r="F30" s="62">
        <f>+F27+F28+F29</f>
        <v>0</v>
      </c>
      <c r="G30" s="62">
        <f>+G27+G28+G29</f>
        <v>0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 ht="15.75">
      <c r="B31" s="292"/>
      <c r="C31" s="292"/>
      <c r="D31" s="292"/>
      <c r="E31" s="293"/>
      <c r="F31" s="293"/>
      <c r="G31" s="293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-3654984</v>
      </c>
      <c r="D32" s="71">
        <f>+D20+D30</f>
        <v>0</v>
      </c>
      <c r="E32" s="71">
        <f>+E20+E30</f>
        <v>3654984</v>
      </c>
      <c r="F32" s="71">
        <f>+F20+F30</f>
        <v>4.1999999433755875E-2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 ht="15.75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 ht="15.7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t="15.75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t="15.75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t="15.75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t="15.75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t="15.75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t="15.75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t="15.75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t="15.75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t="15.75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t="15.75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t="15.75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t="15.75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t="15.75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t="15.75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t="15.75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t="15.75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t="15.75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t="15.75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t="15.75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t="15.75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t="15.75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t="15.75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t="15.75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t="15.75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t="15.75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t="15.75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t="15.75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t="15.75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t="15.75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t="15.75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t="15.75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t="15.75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t="15.75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t="15.75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t="15.75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t="15.75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t="15.75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t="15.75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t="15.75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t="15.75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t="15.75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t="15.75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t="15.75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t="15.75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t="15.75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t="15.75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t="15.75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t="15.75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t="15.75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t="15.75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t="15.75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t="15.75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t="15.75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t="15.75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t="15.75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t="15.75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t="15.75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t="15.75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t="15.75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t="15.75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t="15.75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t="15.75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t="15.75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t="15.75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t="15.75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t="15.75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t="15.75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t="15.75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t="15.75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t="15.75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t="15.75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t="15.75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t="15.75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t="15.75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t="15.75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t="15.75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t="15.75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t="15.75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t="15.75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t="15.75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t="15.75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t="15.75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t="15.75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t="15.75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t="15.75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t="15.75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t="15.75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t="15.75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t="15.75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t="15.75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t="15.75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t="15.75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t="15.75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t="15.75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t="15.75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algorithmName="SHA-512" hashValue="vIUtuwTyMhJGFBXZVgMGmF6R7nlee4cPadwcpEIaENPoGH6bb+PE7Wyv7VfmT23JHZhPDyCo+ugCtlHIIdog7A==" saltValue="bkroQwtUYty8AfvfKOsPk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6"/>
      <c r="C1" s="156"/>
      <c r="D1" s="156"/>
      <c r="E1" s="156"/>
      <c r="F1" s="156"/>
      <c r="G1" s="156"/>
      <c r="H1" s="156"/>
      <c r="I1" s="156"/>
    </row>
    <row r="2" spans="1:9" ht="15.75">
      <c r="B2" s="306" t="s">
        <v>3685</v>
      </c>
      <c r="C2" s="306"/>
      <c r="D2" s="306"/>
      <c r="E2" s="306"/>
      <c r="F2" s="306"/>
      <c r="G2" s="306"/>
      <c r="H2" s="160"/>
      <c r="I2" s="160"/>
    </row>
    <row r="3" spans="1:9" ht="18">
      <c r="B3" s="156"/>
      <c r="C3" s="156"/>
      <c r="D3" s="156"/>
      <c r="E3" s="156"/>
      <c r="F3" s="156"/>
      <c r="G3" s="156"/>
      <c r="H3" s="158"/>
      <c r="I3" s="158"/>
    </row>
    <row r="4" spans="1:9" ht="25.5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1.25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37" t="s">
        <v>3686</v>
      </c>
      <c r="C6" s="226">
        <f>C8+C11+C14</f>
        <v>0</v>
      </c>
      <c r="D6" s="226">
        <f>D8+D11+D14</f>
        <v>0</v>
      </c>
      <c r="E6" s="226">
        <f>+E7+E10</f>
        <v>0</v>
      </c>
      <c r="F6" s="226">
        <f>+F7+F10</f>
        <v>0</v>
      </c>
      <c r="G6" s="226">
        <f>+G7+G10</f>
        <v>0</v>
      </c>
      <c r="H6" s="208" t="str">
        <f>'OPĆI DIO'!$C$1</f>
        <v>1940 SVEUČILIŠTE U ZAGREBU - UČITELJSKI FAKULTET</v>
      </c>
    </row>
    <row r="7" spans="1:9" s="227" customFormat="1">
      <c r="A7" s="227">
        <v>43</v>
      </c>
      <c r="B7" s="225" t="s">
        <v>3689</v>
      </c>
      <c r="C7" s="228">
        <f>C8</f>
        <v>0</v>
      </c>
      <c r="D7" s="228">
        <f>D8</f>
        <v>0</v>
      </c>
      <c r="E7" s="228">
        <f>E8+E9</f>
        <v>0</v>
      </c>
      <c r="F7" s="228">
        <f>F8+F9</f>
        <v>0</v>
      </c>
      <c r="G7" s="228">
        <f>G8+G9</f>
        <v>0</v>
      </c>
      <c r="H7" s="208" t="str">
        <f>'OPĆI DIO'!$C$1</f>
        <v>1940 SVEUČILIŠTE U ZAGREBU - UČITELJSKI FAKULTET</v>
      </c>
    </row>
    <row r="8" spans="1:9" s="185" customFormat="1">
      <c r="A8" s="185">
        <v>81</v>
      </c>
      <c r="B8" s="182" t="s">
        <v>3667</v>
      </c>
      <c r="C8" s="247"/>
      <c r="D8" s="247"/>
      <c r="E8" s="221">
        <f>SUMIF('Unos prihoda i primitaka'!$L$3:$L$501,$A8,'Unos prihoda i primitaka'!G$3:G$501)</f>
        <v>0</v>
      </c>
      <c r="F8" s="221">
        <f>SUMIF('Unos prihoda i primitaka'!$L$3:$L$501,$A8,'Unos prihoda i primitaka'!H$3:H$501)</f>
        <v>0</v>
      </c>
      <c r="G8" s="221">
        <f>SUMIF('Unos prihoda i primitaka'!$L$3:$L$501,$A8,'Unos prihoda i primitaka'!I$3:I$501)</f>
        <v>0</v>
      </c>
      <c r="H8" s="208" t="str">
        <f>'OPĆI DIO'!$C$1</f>
        <v>1940 SVEUČILIŠTE U ZAGREBU - UČITELJSKI FAKULTET</v>
      </c>
    </row>
    <row r="9" spans="1:9" s="185" customFormat="1">
      <c r="A9" s="185">
        <v>83</v>
      </c>
      <c r="B9" s="182" t="s">
        <v>3667</v>
      </c>
      <c r="C9" s="247"/>
      <c r="D9" s="247"/>
      <c r="E9" s="221">
        <f>SUMIF('Unos prihoda i primitaka'!$L$3:$L$501,$A9,'Unos prihoda i primitaka'!G$3:G$501)</f>
        <v>0</v>
      </c>
      <c r="F9" s="221">
        <f>SUMIF('Unos prihoda i primitaka'!$L$3:$L$501,$A9,'Unos prihoda i primitaka'!H$3:H$501)</f>
        <v>0</v>
      </c>
      <c r="G9" s="221">
        <f>SUMIF('Unos prihoda i primitaka'!$L$3:$L$501,$A9,'Unos prihoda i primitaka'!I$3:I$501)</f>
        <v>0</v>
      </c>
      <c r="H9" s="208" t="str">
        <f>'OPĆI DIO'!$C$1</f>
        <v>1940 SVEUČILIŠTE U ZAGREBU - UČITELJSKI FAKULTET</v>
      </c>
    </row>
    <row r="10" spans="1:9" s="227" customFormat="1">
      <c r="A10" s="227">
        <v>81</v>
      </c>
      <c r="B10" s="181" t="s">
        <v>3681</v>
      </c>
      <c r="C10" s="228">
        <f>C11</f>
        <v>0</v>
      </c>
      <c r="D10" s="228">
        <f>D11</f>
        <v>0</v>
      </c>
      <c r="E10" s="228">
        <f>E11</f>
        <v>0</v>
      </c>
      <c r="F10" s="228">
        <f>F11</f>
        <v>0</v>
      </c>
      <c r="G10" s="228">
        <f>G11</f>
        <v>0</v>
      </c>
      <c r="H10" s="208" t="str">
        <f>'OPĆI DIO'!$C$1</f>
        <v>1940 SVEUČILIŠTE U ZAGREBU - UČITELJSKI FAKULTET</v>
      </c>
    </row>
    <row r="11" spans="1:9" s="185" customFormat="1">
      <c r="A11" s="185">
        <v>84</v>
      </c>
      <c r="B11" s="182" t="s">
        <v>4539</v>
      </c>
      <c r="C11" s="247"/>
      <c r="D11" s="247"/>
      <c r="E11" s="221">
        <f>SUMIF('Unos prihoda i primitaka'!$L$3:$L$501,$A11,'Unos prihoda i primitaka'!G$3:G$501)</f>
        <v>0</v>
      </c>
      <c r="F11" s="221">
        <f>SUMIF('Unos prihoda i primitaka'!$L$3:$L$501,$A11,'Unos prihoda i primitaka'!H$3:H$501)</f>
        <v>0</v>
      </c>
      <c r="G11" s="221">
        <f>SUMIF('Unos prihoda i primitaka'!$L$3:$L$501,$A11,'Unos prihoda i primitaka'!I$3:I$501)</f>
        <v>0</v>
      </c>
      <c r="H11" s="208" t="str">
        <f>'OPĆI DIO'!$C$1</f>
        <v>1940 SVEUČILIŠTE U ZAGREBU - UČITELJSKI FAKULTET</v>
      </c>
    </row>
    <row r="12" spans="1:9">
      <c r="B12" s="237" t="s">
        <v>3687</v>
      </c>
      <c r="C12" s="238">
        <f t="shared" ref="C12:G13" si="0">C13</f>
        <v>0</v>
      </c>
      <c r="D12" s="238">
        <f t="shared" si="0"/>
        <v>0</v>
      </c>
      <c r="E12" s="238">
        <f t="shared" si="0"/>
        <v>0</v>
      </c>
      <c r="F12" s="238">
        <f t="shared" si="0"/>
        <v>0</v>
      </c>
      <c r="G12" s="238">
        <f t="shared" si="0"/>
        <v>0</v>
      </c>
      <c r="H12" s="208" t="str">
        <f>'OPĆI DIO'!$C$1</f>
        <v>1940 SVEUČILIŠTE U ZAGREBU - UČITELJSKI FAKULTET</v>
      </c>
    </row>
    <row r="13" spans="1:9" s="227" customFormat="1">
      <c r="B13" s="225" t="s">
        <v>3664</v>
      </c>
      <c r="C13" s="228">
        <f t="shared" si="0"/>
        <v>0</v>
      </c>
      <c r="D13" s="228">
        <f t="shared" si="0"/>
        <v>0</v>
      </c>
      <c r="E13" s="228">
        <f t="shared" si="0"/>
        <v>0</v>
      </c>
      <c r="F13" s="228">
        <f t="shared" si="0"/>
        <v>0</v>
      </c>
      <c r="G13" s="228">
        <f t="shared" si="0"/>
        <v>0</v>
      </c>
      <c r="H13" s="208" t="str">
        <f>'OPĆI DIO'!$C$1</f>
        <v>1940 SVEUČILIŠTE U ZAGREBU - UČITELJSKI FAKULTET</v>
      </c>
    </row>
    <row r="14" spans="1:9" s="185" customFormat="1">
      <c r="A14" s="185">
        <v>5</v>
      </c>
      <c r="B14" s="182" t="s">
        <v>3664</v>
      </c>
      <c r="C14" s="247"/>
      <c r="D14" s="247"/>
      <c r="E14" s="221">
        <f>SUMIF('Unos rashoda i izdataka'!$S$3:$S$501,$A14,'Unos rashoda i izdataka'!J$3:J$501)+SUMIF('Unos rashoda P4'!$U$3:$U$501,$A14,'Unos rashoda P4'!H$3:H$501)</f>
        <v>0</v>
      </c>
      <c r="F14" s="221">
        <f>SUMIF('Unos rashoda i izdataka'!$S$3:$S$501,$A14,'Unos rashoda i izdataka'!K$3:K$501)+SUMIF('Unos rashoda P4'!$U$3:$U$501,$A14,'Unos rashoda P4'!I$3:I$501)</f>
        <v>0</v>
      </c>
      <c r="G14" s="221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1940 SVEUČILIŠTE U ZAGREBU - UČITELJSKI FAKULTET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5"/>
    <col min="8" max="8" width="43.140625" bestFit="1" customWidth="1"/>
    <col min="9" max="10" width="9.28515625" style="133" customWidth="1"/>
  </cols>
  <sheetData>
    <row r="1" spans="1:10">
      <c r="A1" s="111" t="s">
        <v>734</v>
      </c>
      <c r="B1" s="249" t="s">
        <v>482</v>
      </c>
      <c r="C1" s="110"/>
      <c r="D1" s="110"/>
    </row>
    <row r="2" spans="1:10">
      <c r="A2" s="255" t="s">
        <v>744</v>
      </c>
      <c r="B2" s="256" t="s">
        <v>745</v>
      </c>
      <c r="C2" s="256"/>
      <c r="D2" s="256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1551" activePane="bottomRight" state="frozen"/>
      <selection pane="topRight" activeCell="B1" sqref="B1"/>
      <selection pane="bottomLeft" activeCell="A4" sqref="A4"/>
      <selection pane="bottomRight" activeCell="B1563" sqref="B1563"/>
    </sheetView>
  </sheetViews>
  <sheetFormatPr defaultRowHeight="15"/>
  <cols>
    <col min="1" max="1" width="22.5703125" customWidth="1"/>
    <col min="2" max="2" width="131" customWidth="1"/>
  </cols>
  <sheetData>
    <row r="1" spans="1:3">
      <c r="A1" s="87" t="s">
        <v>912</v>
      </c>
      <c r="B1" s="88"/>
    </row>
    <row r="2" spans="1:3">
      <c r="A2" s="261" t="s">
        <v>682</v>
      </c>
      <c r="B2" s="262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153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153" t="s">
        <v>3427</v>
      </c>
      <c r="C1472">
        <f t="shared" si="22"/>
        <v>11</v>
      </c>
    </row>
    <row r="1473" spans="1:3">
      <c r="A1473" s="152" t="s">
        <v>3428</v>
      </c>
      <c r="B1473" s="153" t="s">
        <v>3429</v>
      </c>
      <c r="C1473">
        <f t="shared" si="22"/>
        <v>11</v>
      </c>
    </row>
    <row r="1474" spans="1:3">
      <c r="A1474" s="152" t="s">
        <v>3430</v>
      </c>
      <c r="B1474" s="153" t="s">
        <v>3431</v>
      </c>
      <c r="C1474">
        <f t="shared" si="22"/>
        <v>11</v>
      </c>
    </row>
    <row r="1475" spans="1:3">
      <c r="A1475" s="152" t="s">
        <v>3432</v>
      </c>
      <c r="B1475" s="153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153" t="s">
        <v>6538</v>
      </c>
      <c r="C1689">
        <f t="shared" si="26"/>
        <v>11</v>
      </c>
    </row>
    <row r="1690" spans="1:3">
      <c r="A1690" s="152" t="s">
        <v>6539</v>
      </c>
      <c r="B1690" s="153" t="s">
        <v>6540</v>
      </c>
      <c r="C1690">
        <f t="shared" si="26"/>
        <v>11</v>
      </c>
    </row>
    <row r="1691" spans="1:3">
      <c r="A1691" s="152" t="s">
        <v>6541</v>
      </c>
      <c r="B1691" s="153" t="s">
        <v>6542</v>
      </c>
      <c r="C1691">
        <f t="shared" si="26"/>
        <v>11</v>
      </c>
    </row>
    <row r="1692" spans="1:3">
      <c r="A1692" s="152" t="s">
        <v>6543</v>
      </c>
      <c r="B1692" s="153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1" customFormat="1">
      <c r="A1732" s="150" t="s">
        <v>4496</v>
      </c>
      <c r="B1732" s="151" t="s">
        <v>4492</v>
      </c>
      <c r="C1732">
        <f t="shared" si="26"/>
        <v>7</v>
      </c>
    </row>
    <row r="1733" spans="1:3" s="271" customFormat="1">
      <c r="A1733" s="269" t="s">
        <v>6599</v>
      </c>
      <c r="B1733" s="270" t="s">
        <v>247</v>
      </c>
      <c r="C1733">
        <f t="shared" si="26"/>
        <v>11</v>
      </c>
    </row>
    <row r="1734" spans="1:3" s="271" customFormat="1">
      <c r="A1734" s="269" t="s">
        <v>6600</v>
      </c>
      <c r="B1734" s="270" t="s">
        <v>6601</v>
      </c>
      <c r="C1734">
        <f t="shared" ref="C1734:C1797" si="27">LEN(A1734)</f>
        <v>11</v>
      </c>
    </row>
    <row r="1735" spans="1:3" s="271" customFormat="1">
      <c r="A1735" s="150" t="s">
        <v>4497</v>
      </c>
      <c r="B1735" s="151" t="s">
        <v>2091</v>
      </c>
      <c r="C1735">
        <f t="shared" si="27"/>
        <v>7</v>
      </c>
    </row>
    <row r="1736" spans="1:3" s="271" customFormat="1">
      <c r="A1736" s="269" t="s">
        <v>6602</v>
      </c>
      <c r="B1736" s="270" t="s">
        <v>6603</v>
      </c>
      <c r="C1736">
        <f t="shared" si="27"/>
        <v>11</v>
      </c>
    </row>
    <row r="1737" spans="1:3" s="271" customFormat="1">
      <c r="A1737" s="269" t="s">
        <v>6604</v>
      </c>
      <c r="B1737" s="270" t="s">
        <v>6594</v>
      </c>
      <c r="C1737">
        <f t="shared" si="27"/>
        <v>11</v>
      </c>
    </row>
    <row r="1738" spans="1:3" s="271" customFormat="1">
      <c r="A1738" s="269" t="s">
        <v>6602</v>
      </c>
      <c r="B1738" s="270" t="s">
        <v>6595</v>
      </c>
      <c r="C1738">
        <f t="shared" si="27"/>
        <v>11</v>
      </c>
    </row>
    <row r="1739" spans="1:3" s="271" customFormat="1">
      <c r="A1739" s="150" t="s">
        <v>4498</v>
      </c>
      <c r="B1739" s="151" t="s">
        <v>4499</v>
      </c>
      <c r="C1739">
        <f t="shared" si="27"/>
        <v>7</v>
      </c>
    </row>
    <row r="1740" spans="1:3" s="271" customFormat="1">
      <c r="A1740" s="269" t="s">
        <v>6605</v>
      </c>
      <c r="B1740" s="270" t="s">
        <v>6606</v>
      </c>
      <c r="C1740">
        <f t="shared" si="27"/>
        <v>11</v>
      </c>
    </row>
    <row r="1741" spans="1:3" s="271" customFormat="1">
      <c r="A1741" s="269" t="s">
        <v>6609</v>
      </c>
      <c r="B1741" s="270" t="s">
        <v>6607</v>
      </c>
      <c r="C1741">
        <f t="shared" si="27"/>
        <v>11</v>
      </c>
    </row>
    <row r="1742" spans="1:3" s="271" customFormat="1">
      <c r="A1742" s="269" t="s">
        <v>6610</v>
      </c>
      <c r="B1742" s="270" t="s">
        <v>6608</v>
      </c>
      <c r="C1742">
        <f t="shared" si="27"/>
        <v>11</v>
      </c>
    </row>
    <row r="1743" spans="1:3" s="271" customFormat="1">
      <c r="A1743" s="148" t="s">
        <v>523</v>
      </c>
      <c r="B1743" s="149" t="s">
        <v>738</v>
      </c>
      <c r="C1743">
        <f t="shared" si="27"/>
        <v>5</v>
      </c>
    </row>
    <row r="1744" spans="1:3" s="271" customFormat="1">
      <c r="A1744" s="150" t="s">
        <v>4504</v>
      </c>
      <c r="B1744" s="151" t="s">
        <v>4505</v>
      </c>
      <c r="C1744">
        <f t="shared" si="27"/>
        <v>7</v>
      </c>
    </row>
    <row r="1745" spans="1:3" s="271" customFormat="1">
      <c r="A1745" s="269" t="s">
        <v>6584</v>
      </c>
      <c r="B1745" s="270" t="s">
        <v>247</v>
      </c>
      <c r="C1745">
        <f t="shared" si="27"/>
        <v>11</v>
      </c>
    </row>
    <row r="1746" spans="1:3">
      <c r="A1746" s="269" t="s">
        <v>6585</v>
      </c>
      <c r="B1746" s="270" t="s">
        <v>6586</v>
      </c>
      <c r="C1746">
        <f t="shared" si="27"/>
        <v>11</v>
      </c>
    </row>
    <row r="1747" spans="1:3">
      <c r="A1747" s="269" t="s">
        <v>6587</v>
      </c>
      <c r="B1747" s="270" t="s">
        <v>6592</v>
      </c>
      <c r="C1747">
        <f t="shared" si="27"/>
        <v>11</v>
      </c>
    </row>
    <row r="1748" spans="1:3">
      <c r="A1748" s="269" t="s">
        <v>6588</v>
      </c>
      <c r="B1748" s="270" t="s">
        <v>6593</v>
      </c>
      <c r="C1748">
        <f t="shared" si="27"/>
        <v>11</v>
      </c>
    </row>
    <row r="1749" spans="1:3">
      <c r="A1749" s="269" t="s">
        <v>6589</v>
      </c>
      <c r="B1749" s="270" t="s">
        <v>6594</v>
      </c>
      <c r="C1749">
        <f t="shared" si="27"/>
        <v>11</v>
      </c>
    </row>
    <row r="1750" spans="1:3">
      <c r="A1750" s="269" t="s">
        <v>6590</v>
      </c>
      <c r="B1750" s="270" t="s">
        <v>6595</v>
      </c>
      <c r="C1750">
        <f t="shared" si="27"/>
        <v>11</v>
      </c>
    </row>
    <row r="1751" spans="1:3">
      <c r="A1751" s="269" t="s">
        <v>6591</v>
      </c>
      <c r="B1751" s="270" t="s">
        <v>6596</v>
      </c>
      <c r="C1751">
        <f t="shared" si="27"/>
        <v>11</v>
      </c>
    </row>
    <row r="1752" spans="1:3">
      <c r="A1752" s="269" t="s">
        <v>6597</v>
      </c>
      <c r="B1752" s="270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4" sqref="A4"/>
    </sheetView>
  </sheetViews>
  <sheetFormatPr defaultRowHeight="15"/>
  <cols>
    <col min="1" max="1" width="13.85546875" style="104" customWidth="1"/>
    <col min="2" max="2" width="91.140625" customWidth="1"/>
    <col min="3" max="3" width="20.42578125" style="105" bestFit="1" customWidth="1"/>
    <col min="4" max="5" width="23.7109375" style="106" customWidth="1"/>
  </cols>
  <sheetData>
    <row r="1" spans="1:5" ht="39.75" thickBot="1">
      <c r="A1" s="259" t="s">
        <v>4540</v>
      </c>
      <c r="B1" s="102" t="s">
        <v>193</v>
      </c>
      <c r="C1" s="103" t="s">
        <v>1215</v>
      </c>
      <c r="D1" s="102"/>
      <c r="E1" s="102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54" t="s">
        <v>257</v>
      </c>
      <c r="B1" s="254" t="s">
        <v>4465</v>
      </c>
      <c r="C1" s="254" t="s">
        <v>4466</v>
      </c>
      <c r="D1" s="254" t="s">
        <v>4467</v>
      </c>
      <c r="E1" s="254" t="s">
        <v>4467</v>
      </c>
      <c r="F1" s="254" t="s">
        <v>4468</v>
      </c>
      <c r="G1" s="254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0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1"/>
    </row>
    <row r="168" spans="1:9" s="250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1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view="pageBreakPreview" zoomScale="60" zoomScaleNormal="110" workbookViewId="0">
      <pane ySplit="2" topLeftCell="A3" activePane="bottomLeft" state="frozen"/>
      <selection pane="bottomLeft" activeCell="G13" sqref="G13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6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3" width="9.140625" hidden="1"/>
    <col min="16384" max="16384" width="8.42578125" hidden="1" customWidth="1"/>
  </cols>
  <sheetData>
    <row r="1" spans="1:23" ht="37.5" customHeight="1">
      <c r="A1" s="296" t="s">
        <v>3018</v>
      </c>
      <c r="B1" s="296"/>
      <c r="C1" s="296"/>
      <c r="D1" s="296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3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8057007</v>
      </c>
      <c r="H3" s="75">
        <v>8035218</v>
      </c>
      <c r="I3" s="75">
        <v>8035218</v>
      </c>
      <c r="J3" s="44"/>
      <c r="K3" t="str">
        <f>IF(E3="","",'OPĆI DIO'!$C$1)</f>
        <v>1940 SVEUČILIŠTE U ZAGREBU - UČITELJSKI FAKULTET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11</v>
      </c>
      <c r="D4" s="36" t="str">
        <f t="shared" si="1"/>
        <v>Opći prihodi i primici</v>
      </c>
      <c r="E4" s="44" t="s">
        <v>635</v>
      </c>
      <c r="F4" s="80" t="str">
        <f t="shared" si="2"/>
        <v>Prihodi iz nadležnog proračuna za financiranje redovne djelatnosti proračunskih korisnika</v>
      </c>
      <c r="G4" s="75">
        <v>724154</v>
      </c>
      <c r="H4" s="75">
        <v>724154</v>
      </c>
      <c r="I4" s="75">
        <v>724154</v>
      </c>
      <c r="J4" s="44"/>
      <c r="K4" t="str">
        <f>IF(E4="","",'OPĆI DIO'!$C$1)</f>
        <v>1940 SVEUČILIŠTE U ZAGREBU - UČITELJSKI FAKULTET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11</v>
      </c>
      <c r="D5" s="36" t="str">
        <f t="shared" si="1"/>
        <v>Opći prihodi i primici</v>
      </c>
      <c r="E5" s="44" t="s">
        <v>635</v>
      </c>
      <c r="F5" s="80" t="str">
        <f t="shared" si="2"/>
        <v>Prihodi iz nadležnog proračuna za financiranje redovne djelatnosti proračunskih korisnika</v>
      </c>
      <c r="G5" s="75">
        <v>165685</v>
      </c>
      <c r="H5" s="75">
        <v>165685</v>
      </c>
      <c r="I5" s="75">
        <v>165685</v>
      </c>
      <c r="J5" s="44"/>
      <c r="K5" t="str">
        <f>IF(E5="","",'OPĆI DIO'!$C$1)</f>
        <v>1940 SVEUČILIŠTE U ZAGREBU - UČITELJSKI FAKULTET</v>
      </c>
      <c r="L5" t="str">
        <f t="shared" si="3"/>
        <v>67</v>
      </c>
      <c r="M5" t="str">
        <f t="shared" si="4"/>
        <v>671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31</v>
      </c>
      <c r="D6" s="36" t="str">
        <f t="shared" si="1"/>
        <v>Vlastiti prihodi</v>
      </c>
      <c r="E6" s="44">
        <v>6614</v>
      </c>
      <c r="F6" s="80" t="str">
        <f t="shared" si="2"/>
        <v>Prihodi od prodanih proizvoda i robe</v>
      </c>
      <c r="G6" s="75">
        <v>18582</v>
      </c>
      <c r="H6" s="281">
        <v>19158.042000000001</v>
      </c>
      <c r="I6" s="281">
        <v>19752</v>
      </c>
      <c r="J6" s="44"/>
      <c r="K6" t="str">
        <f>IF(E6="","",'OPĆI DIO'!$C$1)</f>
        <v>1940 SVEUČILIŠTE U ZAGREBU - UČITELJSKI FAKULTET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31</v>
      </c>
      <c r="D7" s="36" t="str">
        <f t="shared" si="1"/>
        <v>Vlastiti prihodi</v>
      </c>
      <c r="E7" s="44">
        <v>6615</v>
      </c>
      <c r="F7" s="80" t="str">
        <f t="shared" si="2"/>
        <v>Prihodi od pruženih usluga</v>
      </c>
      <c r="G7" s="75">
        <v>125811</v>
      </c>
      <c r="H7" s="281">
        <v>129711</v>
      </c>
      <c r="I7" s="281">
        <v>133732</v>
      </c>
      <c r="J7" s="44"/>
      <c r="K7" t="str">
        <f>IF(E7="","",'OPĆI DIO'!$C$1)</f>
        <v>1940 SVEUČILIŠTE U ZAGREBU - UČITELJSKI FAKULTET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43</v>
      </c>
      <c r="D8" s="36" t="str">
        <f t="shared" si="1"/>
        <v>Ostali prihodi za posebne namjene</v>
      </c>
      <c r="E8" s="44">
        <v>65264</v>
      </c>
      <c r="F8" s="80" t="str">
        <f t="shared" si="2"/>
        <v>Sufinanciranje cijene usluge, participacije i slično</v>
      </c>
      <c r="G8" s="75">
        <v>1851665</v>
      </c>
      <c r="H8" s="281">
        <v>1909067</v>
      </c>
      <c r="I8" s="281">
        <v>1968248</v>
      </c>
      <c r="J8" s="44"/>
      <c r="K8" t="str">
        <f>IF(E8="","",'OPĆI DIO'!$C$1)</f>
        <v>1940 SVEUČILIŠTE U ZAGREBU - UČITELJSKI FAKULTET</v>
      </c>
      <c r="L8" t="str">
        <f t="shared" si="3"/>
        <v>65</v>
      </c>
      <c r="M8" t="str">
        <f t="shared" si="4"/>
        <v>652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43</v>
      </c>
      <c r="D9" s="36" t="str">
        <f t="shared" si="1"/>
        <v>Ostali prihodi za posebne namjene</v>
      </c>
      <c r="E9" s="44">
        <v>65268</v>
      </c>
      <c r="F9" s="80" t="str">
        <f t="shared" si="2"/>
        <v xml:space="preserve">Ostali prihodi za posebne namjene </v>
      </c>
      <c r="G9" s="75">
        <v>192541</v>
      </c>
      <c r="H9" s="281">
        <v>198509</v>
      </c>
      <c r="I9" s="281">
        <v>204664</v>
      </c>
      <c r="J9" s="44"/>
      <c r="K9" t="str">
        <f>IF(E9="","",'OPĆI DIO'!$C$1)</f>
        <v>1940 SVEUČILIŠTE U ZAGREBU - UČITELJSKI FAKULTET</v>
      </c>
      <c r="L9" t="str">
        <f t="shared" si="3"/>
        <v>65</v>
      </c>
      <c r="M9" t="str">
        <f t="shared" si="4"/>
        <v>652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51</v>
      </c>
      <c r="D10" s="36" t="str">
        <f t="shared" si="1"/>
        <v xml:space="preserve">Pomoći EU </v>
      </c>
      <c r="E10" s="212">
        <v>632311700</v>
      </c>
      <c r="F10" s="80" t="str">
        <f t="shared" si="2"/>
        <v>Tekuće pomoći od institucija i tijela EU - ostalo</v>
      </c>
      <c r="G10" s="75">
        <v>190400</v>
      </c>
      <c r="H10" s="75">
        <v>105000</v>
      </c>
      <c r="I10" s="75">
        <v>0</v>
      </c>
      <c r="J10" s="44"/>
      <c r="K10" t="str">
        <f>IF(E10="","",'OPĆI DIO'!$C$1)</f>
        <v>1940 SVEUČILIŠTE U ZAGREBU - UČITELJSKI FAKULTET</v>
      </c>
      <c r="L10" t="str">
        <f t="shared" si="3"/>
        <v>63</v>
      </c>
      <c r="M10" t="str">
        <f t="shared" si="4"/>
        <v>632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52</v>
      </c>
      <c r="D11" s="36" t="str">
        <f t="shared" si="1"/>
        <v xml:space="preserve">Ostale pomoći i darovnice </v>
      </c>
      <c r="E11" s="212">
        <v>6391</v>
      </c>
      <c r="F11" s="80" t="str">
        <f t="shared" si="2"/>
        <v>Tekući prijenosi između proračunskih korisnika istog proračuna</v>
      </c>
      <c r="G11" s="75">
        <v>24000</v>
      </c>
      <c r="H11" s="75">
        <v>24000</v>
      </c>
      <c r="I11" s="75">
        <v>24000</v>
      </c>
      <c r="J11" s="44" t="s">
        <v>6636</v>
      </c>
      <c r="K11" t="str">
        <f>IF(E11="","",'OPĆI DIO'!$C$1)</f>
        <v>1940 SVEUČILIŠTE U ZAGREBU - UČITELJSKI FAKULTET</v>
      </c>
      <c r="L11" t="str">
        <f t="shared" si="3"/>
        <v>63</v>
      </c>
      <c r="M11" t="str">
        <f t="shared" si="4"/>
        <v>639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>08006</v>
      </c>
      <c r="B12" s="37" t="str">
        <f>IF(E12="","",VLOOKUP('OPĆI DIO'!$C$1,'OPĆI DIO'!$N$4:$W$137,9,FALSE))</f>
        <v>Sveučilišta i veleučilišta u Republici Hrvatskoj</v>
      </c>
      <c r="C12" s="77">
        <f t="shared" si="0"/>
        <v>815</v>
      </c>
      <c r="D12" s="36" t="str">
        <f t="shared" si="1"/>
        <v>Namjenski primitak - NPOO</v>
      </c>
      <c r="E12" s="212">
        <v>671110815</v>
      </c>
      <c r="F12" s="80" t="str">
        <f t="shared" si="2"/>
        <v>Prihodi iz nadležnog proračuna za financiranje rashoda poslovanja - izvor 815</v>
      </c>
      <c r="G12" s="75">
        <v>2687731</v>
      </c>
      <c r="H12" s="75">
        <v>0</v>
      </c>
      <c r="I12" s="75">
        <v>0</v>
      </c>
      <c r="J12" s="44"/>
      <c r="K12" t="str">
        <f>IF(E12="","",'OPĆI DIO'!$C$1)</f>
        <v>1940 SVEUČILIŠTE U ZAGREBU - UČITELJSKI FAKULTET</v>
      </c>
      <c r="L12" t="str">
        <f t="shared" si="3"/>
        <v>67</v>
      </c>
      <c r="M12" t="str">
        <f t="shared" si="4"/>
        <v>671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>08006</v>
      </c>
      <c r="B13" s="37" t="str">
        <f>IF(E13="","",VLOOKUP('OPĆI DIO'!$C$1,'OPĆI DIO'!$N$4:$W$137,9,FALSE))</f>
        <v>Sveučilišta i veleučilišta u Republici Hrvatskoj</v>
      </c>
      <c r="C13" s="77">
        <f t="shared" si="0"/>
        <v>815</v>
      </c>
      <c r="D13" s="36" t="str">
        <f t="shared" si="1"/>
        <v>Namjenski primitak - NPOO</v>
      </c>
      <c r="E13" s="212">
        <v>671210815</v>
      </c>
      <c r="F13" s="80" t="str">
        <f t="shared" si="2"/>
        <v>Prihodi iz nadležnog proračuna za financiranje rashoda za nabavu nefinancijske imovine - izvor 815</v>
      </c>
      <c r="G13" s="75">
        <v>967253</v>
      </c>
      <c r="H13" s="75">
        <v>0</v>
      </c>
      <c r="I13" s="75">
        <v>0</v>
      </c>
      <c r="J13" s="44"/>
      <c r="K13" t="str">
        <f>IF(E13="","",'OPĆI DIO'!$C$1)</f>
        <v>1940 SVEUČILIŠTE U ZAGREBU - UČITELJSKI FAKULTET</v>
      </c>
      <c r="L13" t="str">
        <f t="shared" si="3"/>
        <v>67</v>
      </c>
      <c r="M13" t="str">
        <f t="shared" si="4"/>
        <v>671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/>
      </c>
      <c r="B14" s="37" t="str">
        <f>IF(E14="","",VLOOKUP('OPĆI DIO'!$C$1,'OPĆI DIO'!$N$4:$W$137,9,FALSE))</f>
        <v/>
      </c>
      <c r="C14" s="77" t="str">
        <f t="shared" si="0"/>
        <v/>
      </c>
      <c r="D14" s="36" t="str">
        <f t="shared" si="1"/>
        <v/>
      </c>
      <c r="E14" s="44"/>
      <c r="F14" s="80" t="str">
        <f t="shared" si="2"/>
        <v/>
      </c>
      <c r="G14" s="75"/>
      <c r="H14" s="75"/>
      <c r="I14" s="75"/>
      <c r="J14" s="44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/>
      </c>
      <c r="B15" s="37" t="str">
        <f>IF(E15="","",VLOOKUP('OPĆI DIO'!$C$1,'OPĆI DIO'!$N$4:$W$137,9,FALSE))</f>
        <v/>
      </c>
      <c r="C15" s="77" t="str">
        <f t="shared" si="0"/>
        <v/>
      </c>
      <c r="D15" s="36" t="str">
        <f t="shared" si="1"/>
        <v/>
      </c>
      <c r="E15" s="44"/>
      <c r="F15" s="80" t="str">
        <f t="shared" si="2"/>
        <v/>
      </c>
      <c r="G15" s="75"/>
      <c r="H15" s="75"/>
      <c r="I15" s="75"/>
      <c r="J15" s="44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5">
        <v>6541</v>
      </c>
      <c r="S19" s="275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5" t="s">
        <v>6620</v>
      </c>
      <c r="S20" s="275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5" t="s">
        <v>6621</v>
      </c>
      <c r="S21" s="275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5" t="s">
        <v>6622</v>
      </c>
      <c r="S22" s="275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5" t="s">
        <v>6623</v>
      </c>
      <c r="S23" s="275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5" t="s">
        <v>6624</v>
      </c>
      <c r="S24" s="275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5" t="s">
        <v>6625</v>
      </c>
      <c r="S25" s="275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5" t="s">
        <v>4532</v>
      </c>
      <c r="S26" s="275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4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4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4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4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4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4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4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4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4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4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4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4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4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4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4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4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4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4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4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4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4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4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4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4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4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4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4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4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4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4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4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4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4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4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4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4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4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4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4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4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4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4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4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4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4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4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4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4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4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4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4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4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4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4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4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4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4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4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4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4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4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4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4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4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4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4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4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4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4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4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4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4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4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4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4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4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4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4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4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4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4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4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4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4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4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4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4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4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4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4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4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4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4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4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4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4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4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4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4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4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4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4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4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4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4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4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4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4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4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4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4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4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4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4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4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4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4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4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4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4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4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4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4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4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4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4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4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4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4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4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4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4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4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4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4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4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4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4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4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4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4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4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4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4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4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4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4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4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4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4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4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4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4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4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4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4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4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4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4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4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4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4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4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4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4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4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4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4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4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4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4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4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4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4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4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4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4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4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4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4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4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4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4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4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4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4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4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4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4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4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4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4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4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4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4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4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4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4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4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4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4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4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4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4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4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4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4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4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4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4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4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4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4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4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4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4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4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4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4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4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4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4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4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4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4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4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4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4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4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4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4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4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4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4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4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4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4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4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4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4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4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4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4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4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4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4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4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4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4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4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4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4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4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4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4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4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4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4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4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4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4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4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4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4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4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4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4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4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4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4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4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4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4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4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4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4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4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4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4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4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4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4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4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4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4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4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4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4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4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4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4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4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4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4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4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4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4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4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4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4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4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4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4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4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4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4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4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4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4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4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4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4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4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4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4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4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4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4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4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4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4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4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4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4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4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4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4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4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4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4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4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4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4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4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4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4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4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4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4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4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4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4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4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4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4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4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4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4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4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4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4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4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4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4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4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4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4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4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4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4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4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4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4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4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4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4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4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4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4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4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4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4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4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4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4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4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4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4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4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4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4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4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4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4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4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4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4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4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4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4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4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4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4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4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4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4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4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4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4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4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4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4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4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4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4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4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4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4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4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4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4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4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4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4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4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4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4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4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4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4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4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4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4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4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4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4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4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4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4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4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4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4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4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4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4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4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4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4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4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4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4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4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4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4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4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4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4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4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4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4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4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4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4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4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4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4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4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4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4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4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4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4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4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4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4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4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4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4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4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4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4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4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4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4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xmlns:xlrd2="http://schemas.microsoft.com/office/spreadsheetml/2017/richdata2"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topLeftCell="C1" zoomScale="120" zoomScaleNormal="120" workbookViewId="0">
      <pane ySplit="2" topLeftCell="A106" activePane="bottomLeft" state="frozen"/>
      <selection pane="bottomLeft" activeCell="J124" sqref="J124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5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5" hidden="1" customWidth="1"/>
    <col min="27" max="16384" width="8.140625" hidden="1"/>
  </cols>
  <sheetData>
    <row r="1" spans="1:34" ht="35.25" customHeight="1">
      <c r="A1" s="296" t="s">
        <v>3019</v>
      </c>
      <c r="B1" s="296"/>
      <c r="C1" s="296"/>
      <c r="D1" s="296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3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6689670</v>
      </c>
      <c r="K3" s="75">
        <v>6689670</v>
      </c>
      <c r="L3" s="75">
        <v>6689670</v>
      </c>
      <c r="M3" s="264"/>
      <c r="N3" t="str">
        <f>IF(C3="","",'OPĆI DIO'!$C$1)</f>
        <v>1940 SVEUČILIŠTE U ZAGREBU - UČITELJSKI FAKULTET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94323</v>
      </c>
      <c r="K4" s="75">
        <v>94323</v>
      </c>
      <c r="L4" s="75">
        <v>94323</v>
      </c>
      <c r="M4" s="264"/>
      <c r="N4" t="str">
        <f>IF(C4="","",'OPĆI DIO'!$C$1)</f>
        <v>1940 SVEUČILIŠTE U ZAGREBU - UČITELJSKI FAKULTET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1103796</v>
      </c>
      <c r="K5" s="75">
        <v>1103796</v>
      </c>
      <c r="L5" s="75">
        <v>1103796</v>
      </c>
      <c r="M5" s="264"/>
      <c r="N5" t="str">
        <f>IF(C5="","",'OPĆI DIO'!$C$1)</f>
        <v>1940 SVEUČILIŠTE U ZAGREBU - UČITELJSKI FAKULTET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136173</v>
      </c>
      <c r="K6" s="75">
        <v>136173</v>
      </c>
      <c r="L6" s="75">
        <v>136173</v>
      </c>
      <c r="M6" s="264"/>
      <c r="N6" t="str">
        <f>IF(C6="","",'OPĆI DIO'!$C$1)</f>
        <v>1940 SVEUČILIŠTE U ZAGREBU - UČITELJSKI FAKULTET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3236</v>
      </c>
      <c r="F7" s="40" t="str">
        <f t="shared" si="0"/>
        <v>Zdravstvene i veterinarske usluge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8751</v>
      </c>
      <c r="K7" s="75">
        <v>8751</v>
      </c>
      <c r="L7" s="75">
        <v>8751</v>
      </c>
      <c r="M7" s="264"/>
      <c r="N7" t="str">
        <f>IF(C7="","",'OPĆI DIO'!$C$1)</f>
        <v>1940 SVEUČILIŠTE U ZAGREBU - UČITELJSKI FAKULTET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3295</v>
      </c>
      <c r="F8" s="40" t="str">
        <f t="shared" si="0"/>
        <v>Pristojbe i naknade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2505</v>
      </c>
      <c r="K8" s="75">
        <v>2505</v>
      </c>
      <c r="L8" s="75">
        <v>2505</v>
      </c>
      <c r="M8" s="264"/>
      <c r="N8" t="str">
        <f>IF(C8="","",'OPĆI DIO'!$C$1)</f>
        <v>1940 SVEUČILIŠTE U ZAGREBU - UČITELJSKI FAKULTET</v>
      </c>
      <c r="O8" t="str">
        <f t="shared" si="4"/>
        <v>329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3237</v>
      </c>
      <c r="F9" s="40" t="str">
        <f t="shared" si="0"/>
        <v>Intelektualne i osobne usluge</v>
      </c>
      <c r="G9" s="76" t="s">
        <v>660</v>
      </c>
      <c r="H9" s="40" t="str">
        <f t="shared" si="2"/>
        <v>PROGRAMI VJEŽBAONICA VISOKIH UČILIŠTA</v>
      </c>
      <c r="I9" s="40" t="str">
        <f t="shared" si="3"/>
        <v>0942</v>
      </c>
      <c r="J9" s="75">
        <v>165685</v>
      </c>
      <c r="K9" s="75">
        <v>165685</v>
      </c>
      <c r="L9" s="75">
        <v>165685</v>
      </c>
      <c r="M9" s="264"/>
      <c r="N9" t="str">
        <f>IF(C9="","",'OPĆI DIO'!$C$1)</f>
        <v>1940 SVEUČILIŠTE U ZAGREBU - UČITELJSKI FAKULTET</v>
      </c>
      <c r="O9" t="str">
        <f t="shared" si="4"/>
        <v>323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3111</v>
      </c>
      <c r="F10" s="40" t="str">
        <f t="shared" si="0"/>
        <v>Plaće za redovan rad</v>
      </c>
      <c r="G10" s="76" t="s">
        <v>658</v>
      </c>
      <c r="H10" s="40" t="str">
        <f t="shared" si="2"/>
        <v>PROGRAMSKO FINANCIRANJE JAVNIH VISOKIH UČILIŠTA</v>
      </c>
      <c r="I10" s="40" t="str">
        <f t="shared" si="3"/>
        <v>0942</v>
      </c>
      <c r="J10" s="75">
        <v>14016</v>
      </c>
      <c r="K10" s="75">
        <v>14016</v>
      </c>
      <c r="L10" s="75">
        <v>14016</v>
      </c>
      <c r="M10" s="264"/>
      <c r="N10" t="str">
        <f>IF(C10="","",'OPĆI DIO'!$C$1)</f>
        <v>1940 SVEUČILIŠTE U ZAGREBU - UČITELJSKI FAKULTET</v>
      </c>
      <c r="O10" t="str">
        <f t="shared" si="4"/>
        <v>311</v>
      </c>
      <c r="P10" t="str">
        <f t="shared" si="5"/>
        <v>31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9">LEFT(W10,2)</f>
        <v>31</v>
      </c>
      <c r="AA10" s="82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3132</v>
      </c>
      <c r="F11" s="40" t="str">
        <f t="shared" si="0"/>
        <v>Doprinosi za obvezno zdravstveno osiguranje</v>
      </c>
      <c r="G11" s="76" t="s">
        <v>658</v>
      </c>
      <c r="H11" s="40" t="str">
        <f t="shared" si="2"/>
        <v>PROGRAMSKO FINANCIRANJE JAVNIH VISOKIH UČILIŠTA</v>
      </c>
      <c r="I11" s="40" t="str">
        <f t="shared" si="3"/>
        <v>0942</v>
      </c>
      <c r="J11" s="75">
        <v>2313</v>
      </c>
      <c r="K11" s="75">
        <v>2313</v>
      </c>
      <c r="L11" s="75">
        <v>2313</v>
      </c>
      <c r="M11" s="264"/>
      <c r="N11" t="str">
        <f>IF(C11="","",'OPĆI DIO'!$C$1)</f>
        <v>1940 SVEUČILIŠTE U ZAGREBU - UČITELJSKI FAKULTET</v>
      </c>
      <c r="O11" t="str">
        <f t="shared" si="4"/>
        <v>313</v>
      </c>
      <c r="P11" t="str">
        <f t="shared" si="5"/>
        <v>31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3211</v>
      </c>
      <c r="F12" s="40" t="str">
        <f t="shared" si="0"/>
        <v>Službena putovanja</v>
      </c>
      <c r="G12" s="76" t="s">
        <v>658</v>
      </c>
      <c r="H12" s="40" t="str">
        <f t="shared" si="2"/>
        <v>PROGRAMSKO FINANCIRANJE JAVNIH VISOKIH UČILIŠTA</v>
      </c>
      <c r="I12" s="40" t="str">
        <f t="shared" si="3"/>
        <v>0942</v>
      </c>
      <c r="J12" s="75">
        <v>46532</v>
      </c>
      <c r="K12" s="75">
        <v>46532</v>
      </c>
      <c r="L12" s="75">
        <v>46532</v>
      </c>
      <c r="M12" s="264"/>
      <c r="N12" t="str">
        <f>IF(C12="","",'OPĆI DIO'!$C$1)</f>
        <v>1940 SVEUČILIŠTE U ZAGREBU - UČITELJSKI FAKULTET</v>
      </c>
      <c r="O12" t="str">
        <f t="shared" si="4"/>
        <v>321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3213</v>
      </c>
      <c r="F13" s="40" t="str">
        <f t="shared" si="0"/>
        <v>Stručno usavršavanje zaposlenika</v>
      </c>
      <c r="G13" s="76" t="s">
        <v>658</v>
      </c>
      <c r="H13" s="40" t="str">
        <f t="shared" si="2"/>
        <v>PROGRAMSKO FINANCIRANJE JAVNIH VISOKIH UČILIŠTA</v>
      </c>
      <c r="I13" s="40" t="str">
        <f t="shared" si="3"/>
        <v>0942</v>
      </c>
      <c r="J13" s="75">
        <v>9976</v>
      </c>
      <c r="K13" s="75">
        <v>9976</v>
      </c>
      <c r="L13" s="75">
        <v>9976</v>
      </c>
      <c r="M13" s="264"/>
      <c r="N13" t="str">
        <f>IF(C13="","",'OPĆI DIO'!$C$1)</f>
        <v>1940 SVEUČILIŠTE U ZAGREBU - UČITELJSKI FAKULTET</v>
      </c>
      <c r="O13" t="str">
        <f t="shared" si="4"/>
        <v>321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3214</v>
      </c>
      <c r="F14" s="40" t="str">
        <f t="shared" si="0"/>
        <v>Ostale naknade troškova zaposlenima</v>
      </c>
      <c r="G14" s="76" t="s">
        <v>658</v>
      </c>
      <c r="H14" s="40" t="str">
        <f t="shared" si="2"/>
        <v>PROGRAMSKO FINANCIRANJE JAVNIH VISOKIH UČILIŠTA</v>
      </c>
      <c r="I14" s="40" t="str">
        <f t="shared" si="3"/>
        <v>0942</v>
      </c>
      <c r="J14" s="75">
        <v>13386</v>
      </c>
      <c r="K14" s="75">
        <v>13386</v>
      </c>
      <c r="L14" s="75">
        <v>13386</v>
      </c>
      <c r="M14" s="264"/>
      <c r="N14" t="str">
        <f>IF(C14="","",'OPĆI DIO'!$C$1)</f>
        <v>1940 SVEUČILIŠTE U ZAGREBU - UČITELJSKI FAKULTET</v>
      </c>
      <c r="O14" t="str">
        <f t="shared" si="4"/>
        <v>321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3221</v>
      </c>
      <c r="F15" s="40" t="str">
        <f t="shared" si="0"/>
        <v>Uredski materijal i ostali materijalni rashodi</v>
      </c>
      <c r="G15" s="76" t="s">
        <v>658</v>
      </c>
      <c r="H15" s="40" t="str">
        <f t="shared" si="2"/>
        <v>PROGRAMSKO FINANCIRANJE JAVNIH VISOKIH UČILIŠTA</v>
      </c>
      <c r="I15" s="40" t="str">
        <f t="shared" si="3"/>
        <v>0942</v>
      </c>
      <c r="J15" s="75">
        <v>31726</v>
      </c>
      <c r="K15" s="75">
        <v>31726</v>
      </c>
      <c r="L15" s="75">
        <v>31726</v>
      </c>
      <c r="M15" s="264"/>
      <c r="N15" t="str">
        <f>IF(C15="","",'OPĆI DIO'!$C$1)</f>
        <v>1940 SVEUČILIŠTE U ZAGREBU - UČITELJSKI FAKULTET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3222</v>
      </c>
      <c r="F16" s="40" t="str">
        <f t="shared" si="0"/>
        <v>Materijal i sirovine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22168</v>
      </c>
      <c r="K16" s="75">
        <v>22168</v>
      </c>
      <c r="L16" s="75">
        <v>22168</v>
      </c>
      <c r="M16" s="264"/>
      <c r="N16" t="str">
        <f>IF(C16="","",'OPĆI DIO'!$C$1)</f>
        <v>1940 SVEUČILIŠTE U ZAGREBU - UČITELJSKI FAKULTET</v>
      </c>
      <c r="O16" t="str">
        <f t="shared" si="4"/>
        <v>322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3223</v>
      </c>
      <c r="F17" s="40" t="str">
        <f t="shared" si="0"/>
        <v>Energija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105574</v>
      </c>
      <c r="K17" s="75">
        <v>105574</v>
      </c>
      <c r="L17" s="75">
        <v>105574</v>
      </c>
      <c r="M17" s="264"/>
      <c r="N17" t="str">
        <f>IF(C17="","",'OPĆI DIO'!$C$1)</f>
        <v>1940 SVEUČILIŠTE U ZAGREBU - UČITELJSKI FAKULTET</v>
      </c>
      <c r="O17" t="str">
        <f t="shared" si="4"/>
        <v>322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3224</v>
      </c>
      <c r="F18" s="40" t="str">
        <f t="shared" si="0"/>
        <v>Materijal i dijelovi za tekuće i investicijsko održavanje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8527</v>
      </c>
      <c r="K18" s="75">
        <v>8527</v>
      </c>
      <c r="L18" s="75">
        <v>8527</v>
      </c>
      <c r="M18" s="264"/>
      <c r="N18" t="str">
        <f>IF(C18="","",'OPĆI DIO'!$C$1)</f>
        <v>1940 SVEUČILIŠTE U ZAGREBU - UČITELJSKI FAKULTET</v>
      </c>
      <c r="O18" t="str">
        <f t="shared" si="4"/>
        <v>322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3227</v>
      </c>
      <c r="F19" s="40" t="str">
        <f t="shared" si="0"/>
        <v>Službena, radna i zaštitna odjeća i obuća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3837</v>
      </c>
      <c r="K19" s="75">
        <v>3837</v>
      </c>
      <c r="L19" s="75">
        <v>3837</v>
      </c>
      <c r="M19" s="264"/>
      <c r="N19" t="str">
        <f>IF(C19="","",'OPĆI DIO'!$C$1)</f>
        <v>1940 SVEUČILIŠTE U ZAGREBU - UČITELJSKI FAKULTET</v>
      </c>
      <c r="O19" t="str">
        <f t="shared" si="4"/>
        <v>322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3225</v>
      </c>
      <c r="F20" s="40" t="str">
        <f t="shared" si="0"/>
        <v>Sitni inventar i autogume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3837</v>
      </c>
      <c r="K20" s="75">
        <v>3837</v>
      </c>
      <c r="L20" s="75">
        <v>3837</v>
      </c>
      <c r="M20" s="264"/>
      <c r="N20" t="str">
        <f>IF(C20="","",'OPĆI DIO'!$C$1)</f>
        <v>1940 SVEUČILIŠTE U ZAGREBU - UČITELJSKI FAKULTET</v>
      </c>
      <c r="O20" t="str">
        <f t="shared" si="4"/>
        <v>322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3231</v>
      </c>
      <c r="F21" s="40" t="str">
        <f t="shared" si="0"/>
        <v>Usluge telefona, interneta, pošte i prijevoza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26908</v>
      </c>
      <c r="K21" s="75">
        <v>26908</v>
      </c>
      <c r="L21" s="75">
        <v>26908</v>
      </c>
      <c r="M21" s="264"/>
      <c r="N21" t="str">
        <f>IF(C21="","",'OPĆI DIO'!$C$1)</f>
        <v>1940 SVEUČILIŠTE U ZAGREBU - UČITELJSKI FAKULTET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3232</v>
      </c>
      <c r="F22" s="40" t="str">
        <f t="shared" si="0"/>
        <v>Usluge tekućeg i investicijskog održavanja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123906</v>
      </c>
      <c r="K22" s="75">
        <v>123906</v>
      </c>
      <c r="L22" s="75">
        <v>123906</v>
      </c>
      <c r="M22" s="264"/>
      <c r="N22" t="str">
        <f>IF(C22="","",'OPĆI DIO'!$C$1)</f>
        <v>1940 SVEUČILIŠTE U ZAGREBU - UČITELJSKI FAKULTET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3233</v>
      </c>
      <c r="F23" s="40" t="str">
        <f t="shared" si="0"/>
        <v>Usluge promidžbe i informiranja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12043</v>
      </c>
      <c r="K23" s="75">
        <v>12043</v>
      </c>
      <c r="L23" s="75">
        <v>12043</v>
      </c>
      <c r="M23" s="264"/>
      <c r="N23" t="str">
        <f>IF(C23="","",'OPĆI DIO'!$C$1)</f>
        <v>1940 SVEUČILIŠTE U ZAGREBU - UČITELJSKI FAKULTET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3234</v>
      </c>
      <c r="F24" s="40" t="str">
        <f t="shared" si="0"/>
        <v>Komunalne usluge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19322</v>
      </c>
      <c r="K24" s="75">
        <v>19322</v>
      </c>
      <c r="L24" s="75">
        <v>19322</v>
      </c>
      <c r="M24" s="264"/>
      <c r="N24" t="str">
        <f>IF(C24="","",'OPĆI DIO'!$C$1)</f>
        <v>1940 SVEUČILIŠTE U ZAGREBU - UČITELJSKI FAKULTET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3235</v>
      </c>
      <c r="F25" s="40" t="str">
        <f t="shared" si="0"/>
        <v>Zakupnine i najamnine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18758</v>
      </c>
      <c r="K25" s="75">
        <v>18758</v>
      </c>
      <c r="L25" s="75">
        <v>18758</v>
      </c>
      <c r="M25" s="264"/>
      <c r="N25" t="str">
        <f>IF(C25="","",'OPĆI DIO'!$C$1)</f>
        <v>1940 SVEUČILIŠTE U ZAGREBU - UČITELJSKI FAKULTET</v>
      </c>
      <c r="O25" t="str">
        <f t="shared" si="4"/>
        <v>323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3237</v>
      </c>
      <c r="F26" s="40" t="str">
        <f t="shared" si="0"/>
        <v>Intelektualne i osobne usluge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93560</v>
      </c>
      <c r="K26" s="75">
        <v>93560</v>
      </c>
      <c r="L26" s="75">
        <v>93560</v>
      </c>
      <c r="M26" s="264"/>
      <c r="N26" t="str">
        <f>IF(C26="","",'OPĆI DIO'!$C$1)</f>
        <v>1940 SVEUČILIŠTE U ZAGREBU - UČITELJSKI FAKULTET</v>
      </c>
      <c r="O26" t="str">
        <f t="shared" si="4"/>
        <v>323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3238</v>
      </c>
      <c r="F27" s="40" t="str">
        <f t="shared" si="0"/>
        <v>Računalne usluge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16199</v>
      </c>
      <c r="K27" s="75">
        <v>16199</v>
      </c>
      <c r="L27" s="75">
        <v>16199</v>
      </c>
      <c r="M27" s="264"/>
      <c r="N27" t="str">
        <f>IF(C27="","",'OPĆI DIO'!$C$1)</f>
        <v>1940 SVEUČILIŠTE U ZAGREBU - UČITELJSKI FAKULTET</v>
      </c>
      <c r="O27" t="str">
        <f t="shared" si="4"/>
        <v>323</v>
      </c>
      <c r="P27" t="str">
        <f t="shared" si="5"/>
        <v>32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5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3239</v>
      </c>
      <c r="F28" s="40" t="str">
        <f t="shared" si="0"/>
        <v>Ostale usluge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39267</v>
      </c>
      <c r="K28" s="75">
        <v>39267</v>
      </c>
      <c r="L28" s="75">
        <v>39267</v>
      </c>
      <c r="M28" s="264"/>
      <c r="N28" t="str">
        <f>IF(C28="","",'OPĆI DIO'!$C$1)</f>
        <v>1940 SVEUČILIŠTE U ZAGREBU - UČITELJSKI FAKULTET</v>
      </c>
      <c r="O28" t="str">
        <f t="shared" si="4"/>
        <v>323</v>
      </c>
      <c r="P28" t="str">
        <f t="shared" si="5"/>
        <v>32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5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3241</v>
      </c>
      <c r="F29" s="40" t="str">
        <f t="shared" si="0"/>
        <v>Naknade troškova osobama izvan radnog odnosa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17052</v>
      </c>
      <c r="K29" s="75">
        <v>17052</v>
      </c>
      <c r="L29" s="75">
        <v>17052</v>
      </c>
      <c r="M29" s="264"/>
      <c r="N29" t="str">
        <f>IF(C29="","",'OPĆI DIO'!$C$1)</f>
        <v>1940 SVEUČILIŠTE U ZAGREBU - UČITELJSKI FAKULTET</v>
      </c>
      <c r="O29" t="str">
        <f t="shared" si="4"/>
        <v>324</v>
      </c>
      <c r="P29" t="str">
        <f t="shared" si="5"/>
        <v>32</v>
      </c>
      <c r="Q29" t="str">
        <f t="shared" si="6"/>
        <v>11</v>
      </c>
      <c r="R29" t="str">
        <f t="shared" si="7"/>
        <v>94</v>
      </c>
      <c r="S29" t="str">
        <f t="shared" si="8"/>
        <v>3</v>
      </c>
      <c r="W29">
        <v>3238</v>
      </c>
      <c r="X29" t="s">
        <v>101</v>
      </c>
      <c r="Z29" s="125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3292</v>
      </c>
      <c r="F30" s="40" t="str">
        <f t="shared" si="0"/>
        <v>Premije osiguranja</v>
      </c>
      <c r="G30" s="76" t="s">
        <v>658</v>
      </c>
      <c r="H30" s="40" t="str">
        <f t="shared" si="2"/>
        <v>PROGRAMSKO FINANCIRANJE JAVNIH VISOKIH UČILIŠTA</v>
      </c>
      <c r="I30" s="40" t="str">
        <f t="shared" si="3"/>
        <v>0942</v>
      </c>
      <c r="J30" s="75">
        <v>6651</v>
      </c>
      <c r="K30" s="75">
        <v>6651</v>
      </c>
      <c r="L30" s="75">
        <v>6651</v>
      </c>
      <c r="M30" s="264"/>
      <c r="N30" t="str">
        <f>IF(C30="","",'OPĆI DIO'!$C$1)</f>
        <v>1940 SVEUČILIŠTE U ZAGREBU - UČITELJSKI FAKULTET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94</v>
      </c>
      <c r="S30" t="str">
        <f t="shared" si="8"/>
        <v>3</v>
      </c>
      <c r="W30">
        <v>3239</v>
      </c>
      <c r="X30" t="s">
        <v>81</v>
      </c>
      <c r="Z30" s="125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11</v>
      </c>
      <c r="D31" s="40" t="str">
        <f t="shared" si="1"/>
        <v>Opći prihodi i primici</v>
      </c>
      <c r="E31" s="45">
        <v>3293</v>
      </c>
      <c r="F31" s="40" t="str">
        <f t="shared" si="0"/>
        <v>Reprezentacija</v>
      </c>
      <c r="G31" s="76" t="s">
        <v>658</v>
      </c>
      <c r="H31" s="40" t="str">
        <f t="shared" si="2"/>
        <v>PROGRAMSKO FINANCIRANJE JAVNIH VISOKIH UČILIŠTA</v>
      </c>
      <c r="I31" s="40" t="str">
        <f t="shared" si="3"/>
        <v>0942</v>
      </c>
      <c r="J31" s="75">
        <v>26945</v>
      </c>
      <c r="K31" s="75">
        <v>26945</v>
      </c>
      <c r="L31" s="75">
        <v>26945</v>
      </c>
      <c r="M31" s="264"/>
      <c r="N31" t="str">
        <f>IF(C31="","",'OPĆI DIO'!$C$1)</f>
        <v>1940 SVEUČILIŠTE U ZAGREBU - UČITELJSKI FAKULTET</v>
      </c>
      <c r="O31" t="str">
        <f t="shared" si="4"/>
        <v>329</v>
      </c>
      <c r="P31" t="str">
        <f t="shared" si="5"/>
        <v>32</v>
      </c>
      <c r="Q31" t="str">
        <f t="shared" si="6"/>
        <v>11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11</v>
      </c>
      <c r="D32" s="40" t="str">
        <f t="shared" si="1"/>
        <v>Opći prihodi i primici</v>
      </c>
      <c r="E32" s="45">
        <v>3294</v>
      </c>
      <c r="F32" s="40" t="str">
        <f t="shared" si="0"/>
        <v>Članarine i norme</v>
      </c>
      <c r="G32" s="76" t="s">
        <v>658</v>
      </c>
      <c r="H32" s="40" t="str">
        <f t="shared" si="2"/>
        <v>PROGRAMSKO FINANCIRANJE JAVNIH VISOKIH UČILIŠTA</v>
      </c>
      <c r="I32" s="40" t="str">
        <f t="shared" si="3"/>
        <v>0942</v>
      </c>
      <c r="J32" s="75">
        <v>443</v>
      </c>
      <c r="K32" s="75">
        <v>443</v>
      </c>
      <c r="L32" s="75">
        <v>443</v>
      </c>
      <c r="M32" s="264"/>
      <c r="N32" t="str">
        <f>IF(C32="","",'OPĆI DIO'!$C$1)</f>
        <v>1940 SVEUČILIŠTE U ZAGREBU - UČITELJSKI FAKULTET</v>
      </c>
      <c r="O32" t="str">
        <f t="shared" si="4"/>
        <v>329</v>
      </c>
      <c r="P32" t="str">
        <f t="shared" si="5"/>
        <v>32</v>
      </c>
      <c r="Q32" t="str">
        <f t="shared" si="6"/>
        <v>11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5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11</v>
      </c>
      <c r="D33" s="40" t="str">
        <f t="shared" si="1"/>
        <v>Opći prihodi i primici</v>
      </c>
      <c r="E33" s="45">
        <v>3299</v>
      </c>
      <c r="F33" s="40" t="str">
        <f t="shared" si="0"/>
        <v>Ostali nespomenuti rashodi poslovanja</v>
      </c>
      <c r="G33" s="76" t="s">
        <v>658</v>
      </c>
      <c r="H33" s="40" t="str">
        <f t="shared" si="2"/>
        <v>PROGRAMSKO FINANCIRANJE JAVNIH VISOKIH UČILIŠTA</v>
      </c>
      <c r="I33" s="40" t="str">
        <f t="shared" si="3"/>
        <v>0942</v>
      </c>
      <c r="J33" s="75">
        <v>27840</v>
      </c>
      <c r="K33" s="75">
        <v>27840</v>
      </c>
      <c r="L33" s="75">
        <v>27840</v>
      </c>
      <c r="M33" s="264"/>
      <c r="N33" t="str">
        <f>IF(C33="","",'OPĆI DIO'!$C$1)</f>
        <v>1940 SVEUČILIŠTE U ZAGREBU - UČITELJSKI FAKULTET</v>
      </c>
      <c r="O33" t="str">
        <f t="shared" si="4"/>
        <v>329</v>
      </c>
      <c r="P33" t="str">
        <f t="shared" si="5"/>
        <v>32</v>
      </c>
      <c r="Q33" t="str">
        <f t="shared" si="6"/>
        <v>11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5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45">
        <v>11</v>
      </c>
      <c r="D34" s="40" t="str">
        <f t="shared" si="1"/>
        <v>Opći prihodi i primici</v>
      </c>
      <c r="E34" s="45">
        <v>3431</v>
      </c>
      <c r="F34" s="40" t="str">
        <f t="shared" si="0"/>
        <v>Bankarske usluge i usluge platnog prometa</v>
      </c>
      <c r="G34" s="76" t="s">
        <v>658</v>
      </c>
      <c r="H34" s="40" t="str">
        <f t="shared" si="2"/>
        <v>PROGRAMSKO FINANCIRANJE JAVNIH VISOKIH UČILIŠTA</v>
      </c>
      <c r="I34" s="40" t="str">
        <f t="shared" si="3"/>
        <v>0942</v>
      </c>
      <c r="J34" s="75">
        <v>2618</v>
      </c>
      <c r="K34" s="75">
        <v>2618</v>
      </c>
      <c r="L34" s="75">
        <v>2618</v>
      </c>
      <c r="M34" s="264"/>
      <c r="N34" t="str">
        <f>IF(C34="","",'OPĆI DIO'!$C$1)</f>
        <v>1940 SVEUČILIŠTE U ZAGREBU - UČITELJSKI FAKULTET</v>
      </c>
      <c r="O34" t="str">
        <f t="shared" si="4"/>
        <v>343</v>
      </c>
      <c r="P34" t="str">
        <f t="shared" si="5"/>
        <v>34</v>
      </c>
      <c r="Q34" t="str">
        <f t="shared" si="6"/>
        <v>11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5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45">
        <v>11</v>
      </c>
      <c r="D35" s="40" t="str">
        <f t="shared" si="1"/>
        <v>Opći prihodi i primici</v>
      </c>
      <c r="E35" s="45">
        <v>3432</v>
      </c>
      <c r="F35" s="40" t="str">
        <f t="shared" si="0"/>
        <v>Negativne tečajne razlike i razlike zbog primjene valutne kl</v>
      </c>
      <c r="G35" s="76" t="s">
        <v>658</v>
      </c>
      <c r="H35" s="40" t="str">
        <f t="shared" si="2"/>
        <v>PROGRAMSKO FINANCIRANJE JAVNIH VISOKIH UČILIŠTA</v>
      </c>
      <c r="I35" s="40" t="str">
        <f t="shared" si="3"/>
        <v>0942</v>
      </c>
      <c r="J35" s="75">
        <v>433</v>
      </c>
      <c r="K35" s="75">
        <v>433</v>
      </c>
      <c r="L35" s="75">
        <v>433</v>
      </c>
      <c r="M35" s="264"/>
      <c r="N35" t="str">
        <f>IF(C35="","",'OPĆI DIO'!$C$1)</f>
        <v>1940 SVEUČILIŠTE U ZAGREBU - UČITELJSKI FAKULTET</v>
      </c>
      <c r="O35" t="str">
        <f t="shared" si="4"/>
        <v>343</v>
      </c>
      <c r="P35" t="str">
        <f t="shared" si="5"/>
        <v>34</v>
      </c>
      <c r="Q35" t="str">
        <f t="shared" si="6"/>
        <v>11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5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11</v>
      </c>
      <c r="D36" s="40" t="str">
        <f t="shared" si="1"/>
        <v>Opći prihodi i primici</v>
      </c>
      <c r="E36" s="45">
        <v>3433</v>
      </c>
      <c r="F36" s="40" t="str">
        <f t="shared" si="0"/>
        <v>Zatezne kamate</v>
      </c>
      <c r="G36" s="76" t="s">
        <v>658</v>
      </c>
      <c r="H36" s="40" t="str">
        <f t="shared" si="2"/>
        <v>PROGRAMSKO FINANCIRANJE JAVNIH VISOKIH UČILIŠTA</v>
      </c>
      <c r="I36" s="40" t="str">
        <f t="shared" si="3"/>
        <v>0942</v>
      </c>
      <c r="J36" s="75">
        <v>618</v>
      </c>
      <c r="K36" s="75">
        <v>618</v>
      </c>
      <c r="L36" s="75">
        <v>618</v>
      </c>
      <c r="M36" s="264"/>
      <c r="N36" t="str">
        <f>IF(C36="","",'OPĆI DIO'!$C$1)</f>
        <v>1940 SVEUČILIŠTE U ZAGREBU - UČITELJSKI FAKULTET</v>
      </c>
      <c r="O36" t="str">
        <f t="shared" si="4"/>
        <v>343</v>
      </c>
      <c r="P36" t="str">
        <f t="shared" si="5"/>
        <v>34</v>
      </c>
      <c r="Q36" t="str">
        <f t="shared" si="6"/>
        <v>11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5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11</v>
      </c>
      <c r="D37" s="40" t="str">
        <f t="shared" si="1"/>
        <v>Opći prihodi i primici</v>
      </c>
      <c r="E37" s="45">
        <v>3721</v>
      </c>
      <c r="F37" s="40" t="str">
        <f t="shared" si="0"/>
        <v>Naknade građanima i kućanstvima u novcu</v>
      </c>
      <c r="G37" s="76" t="s">
        <v>658</v>
      </c>
      <c r="H37" s="40" t="str">
        <f t="shared" si="2"/>
        <v>PROGRAMSKO FINANCIRANJE JAVNIH VISOKIH UČILIŠTA</v>
      </c>
      <c r="I37" s="40" t="str">
        <f t="shared" si="3"/>
        <v>0942</v>
      </c>
      <c r="J37" s="75">
        <v>11085</v>
      </c>
      <c r="K37" s="75">
        <v>11085</v>
      </c>
      <c r="L37" s="75">
        <v>11085</v>
      </c>
      <c r="M37" s="264"/>
      <c r="N37" t="str">
        <f>IF(C37="","",'OPĆI DIO'!$C$1)</f>
        <v>1940 SVEUČILIŠTE U ZAGREBU - UČITELJSKI FAKULTET</v>
      </c>
      <c r="O37" t="str">
        <f t="shared" si="4"/>
        <v>372</v>
      </c>
      <c r="P37" t="str">
        <f t="shared" si="5"/>
        <v>37</v>
      </c>
      <c r="Q37" t="str">
        <f t="shared" si="6"/>
        <v>11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11</v>
      </c>
      <c r="D38" s="40" t="str">
        <f t="shared" si="1"/>
        <v>Opći prihodi i primici</v>
      </c>
      <c r="E38" s="45">
        <v>4221</v>
      </c>
      <c r="F38" s="40" t="str">
        <f t="shared" si="0"/>
        <v>Uredska oprema i namještaj</v>
      </c>
      <c r="G38" s="76" t="s">
        <v>658</v>
      </c>
      <c r="H38" s="40" t="str">
        <f t="shared" si="2"/>
        <v>PROGRAMSKO FINANCIRANJE JAVNIH VISOKIH UČILIŠTA</v>
      </c>
      <c r="I38" s="40" t="str">
        <f t="shared" si="3"/>
        <v>0942</v>
      </c>
      <c r="J38" s="75">
        <v>14210</v>
      </c>
      <c r="K38" s="75">
        <v>14210</v>
      </c>
      <c r="L38" s="75">
        <v>14210</v>
      </c>
      <c r="M38" s="264"/>
      <c r="N38" t="str">
        <f>IF(C38="","",'OPĆI DIO'!$C$1)</f>
        <v>1940 SVEUČILIŠTE U ZAGREBU - UČITELJSKI FAKULTET</v>
      </c>
      <c r="O38" t="str">
        <f t="shared" si="4"/>
        <v>422</v>
      </c>
      <c r="P38" t="str">
        <f t="shared" si="5"/>
        <v>42</v>
      </c>
      <c r="Q38" t="str">
        <f t="shared" si="6"/>
        <v>11</v>
      </c>
      <c r="R38" t="str">
        <f t="shared" si="7"/>
        <v>94</v>
      </c>
      <c r="S38" t="str">
        <f t="shared" si="8"/>
        <v>4</v>
      </c>
      <c r="W38">
        <v>3296</v>
      </c>
      <c r="X38" t="s">
        <v>146</v>
      </c>
      <c r="Z38" s="125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45">
        <v>11</v>
      </c>
      <c r="D39" s="40" t="str">
        <f t="shared" si="1"/>
        <v>Opći prihodi i primici</v>
      </c>
      <c r="E39" s="45">
        <v>4222</v>
      </c>
      <c r="F39" s="40" t="str">
        <f t="shared" si="0"/>
        <v>Komunikacijska oprema</v>
      </c>
      <c r="G39" s="76" t="s">
        <v>658</v>
      </c>
      <c r="H39" s="40" t="str">
        <f t="shared" si="2"/>
        <v>PROGRAMSKO FINANCIRANJE JAVNIH VISOKIH UČILIŠTA</v>
      </c>
      <c r="I39" s="40" t="str">
        <f t="shared" si="3"/>
        <v>0942</v>
      </c>
      <c r="J39" s="75">
        <v>4404</v>
      </c>
      <c r="K39" s="75">
        <v>4404</v>
      </c>
      <c r="L39" s="75">
        <v>4404</v>
      </c>
      <c r="M39" s="264"/>
      <c r="N39" t="str">
        <f>IF(C39="","",'OPĆI DIO'!$C$1)</f>
        <v>1940 SVEUČILIŠTE U ZAGREBU - UČITELJSKI FAKULTET</v>
      </c>
      <c r="O39" t="str">
        <f t="shared" si="4"/>
        <v>422</v>
      </c>
      <c r="P39" t="str">
        <f t="shared" si="5"/>
        <v>42</v>
      </c>
      <c r="Q39" t="str">
        <f t="shared" si="6"/>
        <v>11</v>
      </c>
      <c r="R39" t="str">
        <f t="shared" si="7"/>
        <v>94</v>
      </c>
      <c r="S39" t="str">
        <f t="shared" si="8"/>
        <v>4</v>
      </c>
      <c r="W39">
        <v>3299</v>
      </c>
      <c r="X39" t="s">
        <v>55</v>
      </c>
      <c r="Z39" s="125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3111</v>
      </c>
      <c r="F40" s="40" t="str">
        <f t="shared" si="0"/>
        <v>Plaće za redovan rad</v>
      </c>
      <c r="G40" s="76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281">
        <v>45769</v>
      </c>
      <c r="K40" s="281">
        <v>47188</v>
      </c>
      <c r="L40" s="281">
        <v>48651</v>
      </c>
      <c r="M40" s="264"/>
      <c r="N40" t="str">
        <f>IF(C40="","",'OPĆI DIO'!$C$1)</f>
        <v>1940 SVEUČILIŠTE U ZAGREBU - UČITELJSKI FAKULTET</v>
      </c>
      <c r="O40" t="str">
        <f t="shared" si="4"/>
        <v>311</v>
      </c>
      <c r="P40" t="str">
        <f t="shared" si="5"/>
        <v>31</v>
      </c>
      <c r="Q40" t="str">
        <f t="shared" si="6"/>
        <v>31</v>
      </c>
      <c r="R40" t="str">
        <f t="shared" si="7"/>
        <v>94</v>
      </c>
      <c r="S40" t="str">
        <f t="shared" si="8"/>
        <v>3</v>
      </c>
      <c r="W40">
        <v>3411</v>
      </c>
      <c r="X40" t="s">
        <v>184</v>
      </c>
      <c r="Z40" s="125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31</v>
      </c>
      <c r="D41" s="40" t="str">
        <f t="shared" si="1"/>
        <v>Vlastiti prihodi</v>
      </c>
      <c r="E41" s="45">
        <v>3121</v>
      </c>
      <c r="F41" s="40" t="str">
        <f t="shared" si="0"/>
        <v>Ostali rashodi za zaposlene</v>
      </c>
      <c r="G41" s="76" t="s">
        <v>143</v>
      </c>
      <c r="H41" s="40" t="str">
        <f t="shared" si="2"/>
        <v>REDOVNA DJELATNOST SVEUČILIŠTA U ZAGREBU (IZ EVIDENCIJSKIH PRIHODA)</v>
      </c>
      <c r="I41" s="40" t="str">
        <f t="shared" si="3"/>
        <v>0942</v>
      </c>
      <c r="J41" s="281">
        <v>951</v>
      </c>
      <c r="K41" s="281">
        <v>980</v>
      </c>
      <c r="L41" s="281">
        <v>1010</v>
      </c>
      <c r="M41" s="264"/>
      <c r="N41" t="str">
        <f>IF(C41="","",'OPĆI DIO'!$C$1)</f>
        <v>1940 SVEUČILIŠTE U ZAGREBU - UČITELJSKI FAKULTET</v>
      </c>
      <c r="O41" t="str">
        <f t="shared" si="4"/>
        <v>312</v>
      </c>
      <c r="P41" t="str">
        <f t="shared" si="5"/>
        <v>31</v>
      </c>
      <c r="Q41" t="str">
        <f t="shared" si="6"/>
        <v>31</v>
      </c>
      <c r="R41" t="str">
        <f t="shared" si="7"/>
        <v>94</v>
      </c>
      <c r="S41" t="str">
        <f t="shared" si="8"/>
        <v>3</v>
      </c>
      <c r="W41">
        <v>3422</v>
      </c>
      <c r="X41" t="s">
        <v>147</v>
      </c>
      <c r="Z41" s="125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31</v>
      </c>
      <c r="D42" s="40" t="str">
        <f t="shared" si="1"/>
        <v>Vlastiti prihodi</v>
      </c>
      <c r="E42" s="45">
        <v>3132</v>
      </c>
      <c r="F42" s="40" t="str">
        <f t="shared" si="0"/>
        <v>Doprinosi za obvezno zdravstveno osiguranje</v>
      </c>
      <c r="G42" s="76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281">
        <v>7552</v>
      </c>
      <c r="K42" s="281">
        <v>7786</v>
      </c>
      <c r="L42" s="281">
        <v>8027</v>
      </c>
      <c r="M42" s="264"/>
      <c r="N42" t="str">
        <f>IF(C42="","",'OPĆI DIO'!$C$1)</f>
        <v>1940 SVEUČILIŠTE U ZAGREBU - UČITELJSKI FAKULTET</v>
      </c>
      <c r="O42" t="str">
        <f t="shared" si="4"/>
        <v>313</v>
      </c>
      <c r="P42" t="str">
        <f t="shared" si="5"/>
        <v>31</v>
      </c>
      <c r="Q42" t="str">
        <f t="shared" si="6"/>
        <v>31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5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31</v>
      </c>
      <c r="D43" s="40" t="str">
        <f t="shared" si="1"/>
        <v>Vlastiti prihodi</v>
      </c>
      <c r="E43" s="45">
        <v>3211</v>
      </c>
      <c r="F43" s="40" t="str">
        <f t="shared" si="0"/>
        <v>Službena putovanja</v>
      </c>
      <c r="G43" s="76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281">
        <v>198</v>
      </c>
      <c r="K43" s="281">
        <v>204</v>
      </c>
      <c r="L43" s="281">
        <v>210</v>
      </c>
      <c r="M43" s="264"/>
      <c r="N43" t="str">
        <f>IF(C43="","",'OPĆI DIO'!$C$1)</f>
        <v>1940 SVEUČILIŠTE U ZAGREBU - UČITELJSKI FAKULTET</v>
      </c>
      <c r="O43" t="str">
        <f t="shared" si="4"/>
        <v>321</v>
      </c>
      <c r="P43" t="str">
        <f t="shared" si="5"/>
        <v>32</v>
      </c>
      <c r="Q43" t="str">
        <f t="shared" si="6"/>
        <v>31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31</v>
      </c>
      <c r="D44" s="40" t="str">
        <f t="shared" si="1"/>
        <v>Vlastiti prihodi</v>
      </c>
      <c r="E44" s="45">
        <v>3212</v>
      </c>
      <c r="F44" s="40" t="str">
        <f t="shared" si="0"/>
        <v>Naknade za prijevoz, za rad na terenu i odvojeni život</v>
      </c>
      <c r="G44" s="76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281">
        <v>65</v>
      </c>
      <c r="K44" s="281">
        <v>67</v>
      </c>
      <c r="L44" s="281">
        <v>69</v>
      </c>
      <c r="M44" s="264"/>
      <c r="N44" t="str">
        <f>IF(C44="","",'OPĆI DIO'!$C$1)</f>
        <v>1940 SVEUČILIŠTE U ZAGREBU - UČITELJSKI FAKULTET</v>
      </c>
      <c r="O44" t="str">
        <f t="shared" si="4"/>
        <v>321</v>
      </c>
      <c r="P44" t="str">
        <f t="shared" si="5"/>
        <v>32</v>
      </c>
      <c r="Q44" t="str">
        <f t="shared" si="6"/>
        <v>31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5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31</v>
      </c>
      <c r="D45" s="40" t="str">
        <f t="shared" si="1"/>
        <v>Vlastiti prihodi</v>
      </c>
      <c r="E45" s="45">
        <v>3213</v>
      </c>
      <c r="F45" s="40" t="str">
        <f t="shared" si="0"/>
        <v>Stručno usavršavanje zaposlenika</v>
      </c>
      <c r="G45" s="76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281">
        <v>1343</v>
      </c>
      <c r="K45" s="281">
        <v>1385</v>
      </c>
      <c r="L45" s="281">
        <v>1427</v>
      </c>
      <c r="M45" s="264"/>
      <c r="N45" t="str">
        <f>IF(C45="","",'OPĆI DIO'!$C$1)</f>
        <v>1940 SVEUČILIŠTE U ZAGREBU - UČITELJSKI FAKULTET</v>
      </c>
      <c r="O45" t="str">
        <f t="shared" si="4"/>
        <v>321</v>
      </c>
      <c r="P45" t="str">
        <f t="shared" si="5"/>
        <v>32</v>
      </c>
      <c r="Q45" t="str">
        <f t="shared" si="6"/>
        <v>31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31</v>
      </c>
      <c r="D46" s="40" t="str">
        <f t="shared" si="1"/>
        <v>Vlastiti prihodi</v>
      </c>
      <c r="E46" s="45">
        <v>3214</v>
      </c>
      <c r="F46" s="40" t="str">
        <f t="shared" si="0"/>
        <v>Ostale naknade troškova zaposlenima</v>
      </c>
      <c r="G46" s="76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281">
        <v>1301</v>
      </c>
      <c r="K46" s="281">
        <v>1341</v>
      </c>
      <c r="L46" s="281">
        <v>1382</v>
      </c>
      <c r="M46" s="264"/>
      <c r="N46" t="str">
        <f>IF(C46="","",'OPĆI DIO'!$C$1)</f>
        <v>1940 SVEUČILIŠTE U ZAGREBU - UČITELJSKI FAKULTET</v>
      </c>
      <c r="O46" t="str">
        <f t="shared" si="4"/>
        <v>321</v>
      </c>
      <c r="P46" t="str">
        <f t="shared" si="5"/>
        <v>32</v>
      </c>
      <c r="Q46" t="str">
        <f t="shared" si="6"/>
        <v>31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31</v>
      </c>
      <c r="D47" s="40" t="str">
        <f t="shared" si="1"/>
        <v>Vlastiti prihodi</v>
      </c>
      <c r="E47" s="45">
        <v>3221</v>
      </c>
      <c r="F47" s="40" t="str">
        <f t="shared" si="0"/>
        <v>Uredski materijal i ostali materijalni rashodi</v>
      </c>
      <c r="G47" s="76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281">
        <v>3252</v>
      </c>
      <c r="K47" s="281">
        <v>3352</v>
      </c>
      <c r="L47" s="281">
        <v>3456</v>
      </c>
      <c r="M47" s="264"/>
      <c r="N47" t="str">
        <f>IF(C47="","",'OPĆI DIO'!$C$1)</f>
        <v>1940 SVEUČILIŠTE U ZAGREBU - UČITELJSKI FAKULTET</v>
      </c>
      <c r="O47" t="str">
        <f t="shared" si="4"/>
        <v>322</v>
      </c>
      <c r="P47" t="str">
        <f t="shared" si="5"/>
        <v>32</v>
      </c>
      <c r="Q47" t="str">
        <f t="shared" si="6"/>
        <v>31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5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31</v>
      </c>
      <c r="D48" s="40" t="str">
        <f t="shared" si="1"/>
        <v>Vlastiti prihodi</v>
      </c>
      <c r="E48" s="45">
        <v>3222</v>
      </c>
      <c r="F48" s="40" t="str">
        <f t="shared" si="0"/>
        <v>Materijal i sirovine</v>
      </c>
      <c r="G48" s="76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281">
        <v>1821</v>
      </c>
      <c r="K48" s="281">
        <v>1877</v>
      </c>
      <c r="L48" s="281">
        <v>1935</v>
      </c>
      <c r="M48" s="264"/>
      <c r="N48" t="str">
        <f>IF(C48="","",'OPĆI DIO'!$C$1)</f>
        <v>1940 SVEUČILIŠTE U ZAGREBU - UČITELJSKI FAKULTET</v>
      </c>
      <c r="O48" t="str">
        <f t="shared" si="4"/>
        <v>322</v>
      </c>
      <c r="P48" t="str">
        <f t="shared" si="5"/>
        <v>32</v>
      </c>
      <c r="Q48" t="str">
        <f t="shared" si="6"/>
        <v>31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5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31</v>
      </c>
      <c r="D49" s="40" t="str">
        <f t="shared" si="1"/>
        <v>Vlastiti prihodi</v>
      </c>
      <c r="E49" s="45">
        <v>3223</v>
      </c>
      <c r="F49" s="40" t="str">
        <f t="shared" si="0"/>
        <v>Energija</v>
      </c>
      <c r="G49" s="76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281">
        <v>4007</v>
      </c>
      <c r="K49" s="281">
        <v>4131</v>
      </c>
      <c r="L49" s="281">
        <v>4259</v>
      </c>
      <c r="M49" s="264"/>
      <c r="N49" t="str">
        <f>IF(C49="","",'OPĆI DIO'!$C$1)</f>
        <v>1940 SVEUČILIŠTE U ZAGREBU - UČITELJSKI FAKULTET</v>
      </c>
      <c r="O49" t="str">
        <f t="shared" si="4"/>
        <v>322</v>
      </c>
      <c r="P49" t="str">
        <f t="shared" si="5"/>
        <v>32</v>
      </c>
      <c r="Q49" t="str">
        <f t="shared" si="6"/>
        <v>31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31</v>
      </c>
      <c r="D50" s="40" t="str">
        <f t="shared" si="1"/>
        <v>Vlastiti prihodi</v>
      </c>
      <c r="E50" s="45">
        <v>3224</v>
      </c>
      <c r="F50" s="40" t="str">
        <f t="shared" si="0"/>
        <v>Materijal i dijelovi za tekuće i investicijsko održavanje</v>
      </c>
      <c r="G50" s="76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281">
        <v>781</v>
      </c>
      <c r="K50" s="281">
        <v>805</v>
      </c>
      <c r="L50" s="281">
        <v>830</v>
      </c>
      <c r="M50" s="264"/>
      <c r="N50" t="str">
        <f>IF(C50="","",'OPĆI DIO'!$C$1)</f>
        <v>1940 SVEUČILIŠTE U ZAGREBU - UČITELJSKI FAKULTET</v>
      </c>
      <c r="O50" t="str">
        <f t="shared" si="4"/>
        <v>322</v>
      </c>
      <c r="P50" t="str">
        <f t="shared" si="5"/>
        <v>32</v>
      </c>
      <c r="Q50" t="str">
        <f t="shared" si="6"/>
        <v>31</v>
      </c>
      <c r="R50" t="str">
        <f t="shared" si="7"/>
        <v>94</v>
      </c>
      <c r="S50" t="str">
        <f t="shared" si="8"/>
        <v>3</v>
      </c>
      <c r="W50">
        <v>3522</v>
      </c>
      <c r="X50" t="s">
        <v>228</v>
      </c>
      <c r="Z50" s="125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31</v>
      </c>
      <c r="D51" s="40" t="str">
        <f t="shared" si="1"/>
        <v>Vlastiti prihodi</v>
      </c>
      <c r="E51" s="45">
        <v>3225</v>
      </c>
      <c r="F51" s="40" t="str">
        <f t="shared" si="0"/>
        <v>Sitni inventar i autogume</v>
      </c>
      <c r="G51" s="76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281">
        <v>650</v>
      </c>
      <c r="K51" s="281">
        <v>670</v>
      </c>
      <c r="L51" s="281">
        <v>690</v>
      </c>
      <c r="M51" s="264"/>
      <c r="N51" t="str">
        <f>IF(C51="","",'OPĆI DIO'!$C$1)</f>
        <v>1940 SVEUČILIŠTE U ZAGREBU - UČITELJSKI FAKULTET</v>
      </c>
      <c r="O51" t="str">
        <f t="shared" si="4"/>
        <v>322</v>
      </c>
      <c r="P51" t="str">
        <f t="shared" si="5"/>
        <v>32</v>
      </c>
      <c r="Q51" t="str">
        <f t="shared" si="6"/>
        <v>31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5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31</v>
      </c>
      <c r="D52" s="40" t="str">
        <f t="shared" si="1"/>
        <v>Vlastiti prihodi</v>
      </c>
      <c r="E52" s="45">
        <v>3231</v>
      </c>
      <c r="F52" s="40" t="str">
        <f t="shared" si="0"/>
        <v>Usluge telefona, interneta, pošte i prijevoza</v>
      </c>
      <c r="G52" s="76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281">
        <v>2602</v>
      </c>
      <c r="K52" s="281">
        <v>2682</v>
      </c>
      <c r="L52" s="281">
        <v>2765</v>
      </c>
      <c r="M52" s="264"/>
      <c r="N52" t="str">
        <f>IF(C52="","",'OPĆI DIO'!$C$1)</f>
        <v>1940 SVEUČILIŠTE U ZAGREBU - UČITELJSKI FAKULTET</v>
      </c>
      <c r="O52" t="str">
        <f t="shared" si="4"/>
        <v>323</v>
      </c>
      <c r="P52" t="str">
        <f t="shared" si="5"/>
        <v>32</v>
      </c>
      <c r="Q52" t="str">
        <f t="shared" si="6"/>
        <v>31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5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31</v>
      </c>
      <c r="D53" s="40" t="str">
        <f t="shared" si="1"/>
        <v>Vlastiti prihodi</v>
      </c>
      <c r="E53" s="45">
        <v>3232</v>
      </c>
      <c r="F53" s="40" t="str">
        <f t="shared" si="0"/>
        <v>Usluge tekućeg i investicijskog održavanja</v>
      </c>
      <c r="G53" s="76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281">
        <v>9839</v>
      </c>
      <c r="K53" s="281">
        <v>10144</v>
      </c>
      <c r="L53" s="281">
        <v>10458</v>
      </c>
      <c r="M53" s="264"/>
      <c r="N53" t="str">
        <f>IF(C53="","",'OPĆI DIO'!$C$1)</f>
        <v>1940 SVEUČILIŠTE U ZAGREBU - UČITELJSKI FAKULTET</v>
      </c>
      <c r="O53" t="str">
        <f t="shared" si="4"/>
        <v>323</v>
      </c>
      <c r="P53" t="str">
        <f t="shared" si="5"/>
        <v>32</v>
      </c>
      <c r="Q53" t="str">
        <f t="shared" si="6"/>
        <v>31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5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31</v>
      </c>
      <c r="D54" s="40" t="str">
        <f t="shared" si="1"/>
        <v>Vlastiti prihodi</v>
      </c>
      <c r="E54" s="45">
        <v>3233</v>
      </c>
      <c r="F54" s="40" t="str">
        <f t="shared" si="0"/>
        <v>Usluge promidžbe i informiranja</v>
      </c>
      <c r="G54" s="76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281">
        <v>3577</v>
      </c>
      <c r="K54" s="281">
        <v>3687</v>
      </c>
      <c r="L54" s="281">
        <v>3802</v>
      </c>
      <c r="M54" s="264"/>
      <c r="N54" t="str">
        <f>IF(C54="","",'OPĆI DIO'!$C$1)</f>
        <v>1940 SVEUČILIŠTE U ZAGREBU - UČITELJSKI FAKULTET</v>
      </c>
      <c r="O54" t="str">
        <f t="shared" si="4"/>
        <v>323</v>
      </c>
      <c r="P54" t="str">
        <f t="shared" si="5"/>
        <v>32</v>
      </c>
      <c r="Q54" t="str">
        <f t="shared" si="6"/>
        <v>31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31</v>
      </c>
      <c r="D55" s="40" t="str">
        <f t="shared" si="1"/>
        <v>Vlastiti prihodi</v>
      </c>
      <c r="E55" s="45">
        <v>3234</v>
      </c>
      <c r="F55" s="40" t="str">
        <f t="shared" si="0"/>
        <v>Komunalne usluge</v>
      </c>
      <c r="G55" s="76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281">
        <v>650</v>
      </c>
      <c r="K55" s="281">
        <v>670</v>
      </c>
      <c r="L55" s="281">
        <v>690</v>
      </c>
      <c r="M55" s="264"/>
      <c r="N55" t="str">
        <f>IF(C55="","",'OPĆI DIO'!$C$1)</f>
        <v>1940 SVEUČILIŠTE U ZAGREBU - UČITELJSKI FAKULTET</v>
      </c>
      <c r="O55" t="str">
        <f t="shared" si="4"/>
        <v>323</v>
      </c>
      <c r="P55" t="str">
        <f t="shared" si="5"/>
        <v>32</v>
      </c>
      <c r="Q55" t="str">
        <f t="shared" si="6"/>
        <v>31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31</v>
      </c>
      <c r="D56" s="40" t="str">
        <f t="shared" si="1"/>
        <v>Vlastiti prihodi</v>
      </c>
      <c r="E56" s="45">
        <v>3235</v>
      </c>
      <c r="F56" s="40" t="str">
        <f t="shared" si="0"/>
        <v>Zakupnine i najamnine</v>
      </c>
      <c r="G56" s="76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281">
        <v>1301</v>
      </c>
      <c r="K56" s="281">
        <v>1341</v>
      </c>
      <c r="L56" s="281">
        <v>1382</v>
      </c>
      <c r="M56" s="264"/>
      <c r="N56" t="str">
        <f>IF(C56="","",'OPĆI DIO'!$C$1)</f>
        <v>1940 SVEUČILIŠTE U ZAGREBU - UČITELJSKI FAKULTET</v>
      </c>
      <c r="O56" t="str">
        <f t="shared" si="4"/>
        <v>323</v>
      </c>
      <c r="P56" t="str">
        <f t="shared" si="5"/>
        <v>32</v>
      </c>
      <c r="Q56" t="str">
        <f t="shared" si="6"/>
        <v>31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31</v>
      </c>
      <c r="D57" s="40" t="str">
        <f t="shared" si="1"/>
        <v>Vlastiti prihodi</v>
      </c>
      <c r="E57" s="45">
        <v>3237</v>
      </c>
      <c r="F57" s="40" t="str">
        <f t="shared" si="0"/>
        <v>Intelektualne i osobne usluge</v>
      </c>
      <c r="G57" s="76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281">
        <v>24259</v>
      </c>
      <c r="K57" s="281">
        <v>25024</v>
      </c>
      <c r="L57" s="281">
        <v>25804</v>
      </c>
      <c r="M57" s="264"/>
      <c r="N57" t="str">
        <f>IF(C57="","",'OPĆI DIO'!$C$1)</f>
        <v>1940 SVEUČILIŠTE U ZAGREBU - UČITELJSKI FAKULTET</v>
      </c>
      <c r="O57" t="str">
        <f t="shared" si="4"/>
        <v>323</v>
      </c>
      <c r="P57" t="str">
        <f t="shared" si="5"/>
        <v>32</v>
      </c>
      <c r="Q57" t="str">
        <f t="shared" si="6"/>
        <v>31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31</v>
      </c>
      <c r="D58" s="40" t="str">
        <f t="shared" si="1"/>
        <v>Vlastiti prihodi</v>
      </c>
      <c r="E58" s="45">
        <v>3238</v>
      </c>
      <c r="F58" s="40" t="str">
        <f t="shared" si="0"/>
        <v>Računalne usluge</v>
      </c>
      <c r="G58" s="76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281">
        <v>326</v>
      </c>
      <c r="K58" s="281">
        <v>336</v>
      </c>
      <c r="L58" s="281">
        <v>346</v>
      </c>
      <c r="M58" s="264"/>
      <c r="N58" t="str">
        <f>IF(C58="","",'OPĆI DIO'!$C$1)</f>
        <v>1940 SVEUČILIŠTE U ZAGREBU - UČITELJSKI FAKULTET</v>
      </c>
      <c r="O58" t="str">
        <f t="shared" si="4"/>
        <v>323</v>
      </c>
      <c r="P58" t="str">
        <f t="shared" si="5"/>
        <v>32</v>
      </c>
      <c r="Q58" t="str">
        <f t="shared" si="6"/>
        <v>31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31</v>
      </c>
      <c r="D59" s="40" t="str">
        <f t="shared" si="1"/>
        <v>Vlastiti prihodi</v>
      </c>
      <c r="E59" s="45">
        <v>3239</v>
      </c>
      <c r="F59" s="40" t="str">
        <f t="shared" si="0"/>
        <v>Ostale usluge</v>
      </c>
      <c r="G59" s="76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281">
        <v>4406</v>
      </c>
      <c r="K59" s="281">
        <v>4542</v>
      </c>
      <c r="L59" s="281">
        <v>4683</v>
      </c>
      <c r="M59" s="264"/>
      <c r="N59" t="str">
        <f>IF(C59="","",'OPĆI DIO'!$C$1)</f>
        <v>1940 SVEUČILIŠTE U ZAGREBU - UČITELJSKI FAKULTET</v>
      </c>
      <c r="O59" t="str">
        <f t="shared" si="4"/>
        <v>323</v>
      </c>
      <c r="P59" t="str">
        <f t="shared" si="5"/>
        <v>32</v>
      </c>
      <c r="Q59" t="str">
        <f t="shared" si="6"/>
        <v>31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31</v>
      </c>
      <c r="D60" s="40" t="str">
        <f t="shared" si="1"/>
        <v>Vlastiti prihodi</v>
      </c>
      <c r="E60" s="45">
        <v>3241</v>
      </c>
      <c r="F60" s="40" t="str">
        <f t="shared" si="0"/>
        <v>Naknade troškova osobama izvan radnog odnosa</v>
      </c>
      <c r="G60" s="76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281">
        <v>2686</v>
      </c>
      <c r="K60" s="281">
        <v>2769</v>
      </c>
      <c r="L60" s="281">
        <v>2855</v>
      </c>
      <c r="M60" s="264"/>
      <c r="N60" t="str">
        <f>IF(C60="","",'OPĆI DIO'!$C$1)</f>
        <v>1940 SVEUČILIŠTE U ZAGREBU - UČITELJSKI FAKULTET</v>
      </c>
      <c r="O60" t="str">
        <f t="shared" si="4"/>
        <v>324</v>
      </c>
      <c r="P60" t="str">
        <f t="shared" si="5"/>
        <v>32</v>
      </c>
      <c r="Q60" t="str">
        <f t="shared" si="6"/>
        <v>31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31</v>
      </c>
      <c r="D61" s="40" t="str">
        <f t="shared" si="1"/>
        <v>Vlastiti prihodi</v>
      </c>
      <c r="E61" s="45">
        <v>3292</v>
      </c>
      <c r="F61" s="40" t="str">
        <f t="shared" si="0"/>
        <v>Premije osiguranja</v>
      </c>
      <c r="G61" s="76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281">
        <v>976</v>
      </c>
      <c r="K61" s="281">
        <v>1006</v>
      </c>
      <c r="L61" s="281">
        <v>1037</v>
      </c>
      <c r="M61" s="264"/>
      <c r="N61" t="str">
        <f>IF(C61="","",'OPĆI DIO'!$C$1)</f>
        <v>1940 SVEUČILIŠTE U ZAGREBU - UČITELJSKI FAKULTET</v>
      </c>
      <c r="O61" t="str">
        <f t="shared" si="4"/>
        <v>329</v>
      </c>
      <c r="P61" t="str">
        <f t="shared" si="5"/>
        <v>32</v>
      </c>
      <c r="Q61" t="str">
        <f t="shared" si="6"/>
        <v>31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31</v>
      </c>
      <c r="D62" s="40" t="str">
        <f t="shared" si="1"/>
        <v>Vlastiti prihodi</v>
      </c>
      <c r="E62" s="45">
        <v>3293</v>
      </c>
      <c r="F62" s="40" t="str">
        <f t="shared" si="0"/>
        <v>Reprezentacija</v>
      </c>
      <c r="G62" s="76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281">
        <v>1141</v>
      </c>
      <c r="K62" s="281">
        <v>1176</v>
      </c>
      <c r="L62" s="281">
        <v>1212</v>
      </c>
      <c r="M62" s="264"/>
      <c r="N62" t="str">
        <f>IF(C62="","",'OPĆI DIO'!$C$1)</f>
        <v>1940 SVEUČILIŠTE U ZAGREBU - UČITELJSKI FAKULTET</v>
      </c>
      <c r="O62" t="str">
        <f t="shared" si="4"/>
        <v>329</v>
      </c>
      <c r="P62" t="str">
        <f t="shared" si="5"/>
        <v>32</v>
      </c>
      <c r="Q62" t="str">
        <f t="shared" si="6"/>
        <v>31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31</v>
      </c>
      <c r="D63" s="40" t="str">
        <f t="shared" si="1"/>
        <v>Vlastiti prihodi</v>
      </c>
      <c r="E63" s="45">
        <v>3295</v>
      </c>
      <c r="F63" s="40" t="str">
        <f t="shared" si="0"/>
        <v>Pristojbe i naknade</v>
      </c>
      <c r="G63" s="76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281">
        <v>32</v>
      </c>
      <c r="K63" s="281">
        <v>32</v>
      </c>
      <c r="L63" s="281">
        <v>34</v>
      </c>
      <c r="M63" s="264"/>
      <c r="N63" t="str">
        <f>IF(C63="","",'OPĆI DIO'!$C$1)</f>
        <v>1940 SVEUČILIŠTE U ZAGREBU - UČITELJSKI FAKULTET</v>
      </c>
      <c r="O63" t="str">
        <f t="shared" si="4"/>
        <v>329</v>
      </c>
      <c r="P63" t="str">
        <f t="shared" si="5"/>
        <v>32</v>
      </c>
      <c r="Q63" t="str">
        <f t="shared" si="6"/>
        <v>31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31</v>
      </c>
      <c r="D64" s="40" t="str">
        <f t="shared" si="1"/>
        <v>Vlastiti prihodi</v>
      </c>
      <c r="E64" s="45">
        <v>3299</v>
      </c>
      <c r="F64" s="40" t="str">
        <f t="shared" si="0"/>
        <v>Ostali nespomenuti rashodi poslovanja</v>
      </c>
      <c r="G64" s="76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281">
        <v>1298</v>
      </c>
      <c r="K64" s="281">
        <v>1338</v>
      </c>
      <c r="L64" s="281">
        <v>1379</v>
      </c>
      <c r="M64" s="264"/>
      <c r="N64" t="str">
        <f>IF(C64="","",'OPĆI DIO'!$C$1)</f>
        <v>1940 SVEUČILIŠTE U ZAGREBU - UČITELJSKI FAKULTET</v>
      </c>
      <c r="O64" t="str">
        <f t="shared" si="4"/>
        <v>329</v>
      </c>
      <c r="P64" t="str">
        <f t="shared" si="5"/>
        <v>32</v>
      </c>
      <c r="Q64" t="str">
        <f t="shared" si="6"/>
        <v>31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31</v>
      </c>
      <c r="D65" s="40" t="str">
        <f t="shared" si="1"/>
        <v>Vlastiti prihodi</v>
      </c>
      <c r="E65" s="45">
        <v>3431</v>
      </c>
      <c r="F65" s="40" t="str">
        <f t="shared" si="0"/>
        <v>Bankarske usluge i usluge platnog prometa</v>
      </c>
      <c r="G65" s="76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281">
        <v>326</v>
      </c>
      <c r="K65" s="281">
        <v>336</v>
      </c>
      <c r="L65" s="281">
        <v>346</v>
      </c>
      <c r="M65" s="264"/>
      <c r="N65" t="str">
        <f>IF(C65="","",'OPĆI DIO'!$C$1)</f>
        <v>1940 SVEUČILIŠTE U ZAGREBU - UČITELJSKI FAKULTET</v>
      </c>
      <c r="O65" t="str">
        <f t="shared" si="4"/>
        <v>343</v>
      </c>
      <c r="P65" t="str">
        <f t="shared" si="5"/>
        <v>34</v>
      </c>
      <c r="Q65" t="str">
        <f t="shared" si="6"/>
        <v>31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31</v>
      </c>
      <c r="D66" s="40" t="str">
        <f t="shared" si="1"/>
        <v>Vlastiti prihodi</v>
      </c>
      <c r="E66" s="45">
        <v>3433</v>
      </c>
      <c r="F66" s="40" t="str">
        <f t="shared" si="0"/>
        <v>Zatezne kamate</v>
      </c>
      <c r="G66" s="76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281">
        <v>32</v>
      </c>
      <c r="K66" s="281">
        <v>32</v>
      </c>
      <c r="L66" s="281">
        <v>34</v>
      </c>
      <c r="M66" s="264"/>
      <c r="N66" t="str">
        <f>IF(C66="","",'OPĆI DIO'!$C$1)</f>
        <v>1940 SVEUČILIŠTE U ZAGREBU - UČITELJSKI FAKULTET</v>
      </c>
      <c r="O66" t="str">
        <f t="shared" si="4"/>
        <v>343</v>
      </c>
      <c r="P66" t="str">
        <f t="shared" si="5"/>
        <v>34</v>
      </c>
      <c r="Q66" t="str">
        <f t="shared" si="6"/>
        <v>31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31</v>
      </c>
      <c r="D67" s="40" t="str">
        <f t="shared" si="1"/>
        <v>Vlastiti prihodi</v>
      </c>
      <c r="E67" s="45">
        <v>3434</v>
      </c>
      <c r="F67" s="40" t="str">
        <f t="shared" ref="F67:F130" si="13">IFERROR(VLOOKUP(E67,$W$5:$Y$129,2,FALSE),"")</f>
        <v>Ostali nespomenuti financijski rashodi</v>
      </c>
      <c r="G67" s="76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281">
        <v>689</v>
      </c>
      <c r="K67" s="281">
        <v>710</v>
      </c>
      <c r="L67" s="281">
        <v>732</v>
      </c>
      <c r="M67" s="264"/>
      <c r="N67" t="str">
        <f>IF(C67="","",'OPĆI DIO'!$C$1)</f>
        <v>1940 SVEUČILIŠTE U ZAGREBU - UČITELJSKI FAKULTET</v>
      </c>
      <c r="O67" t="str">
        <f t="shared" si="4"/>
        <v>343</v>
      </c>
      <c r="P67" t="str">
        <f t="shared" si="5"/>
        <v>34</v>
      </c>
      <c r="Q67" t="str">
        <f t="shared" si="6"/>
        <v>31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31</v>
      </c>
      <c r="D68" s="40" t="str">
        <f t="shared" ref="D68:D131" si="14">IFERROR(VLOOKUP(C68,$T$6:$U$23,2,FALSE),"")</f>
        <v>Vlastiti prihodi</v>
      </c>
      <c r="E68" s="45">
        <v>4221</v>
      </c>
      <c r="F68" s="40" t="str">
        <f t="shared" si="13"/>
        <v>Uredska oprema i namještaj</v>
      </c>
      <c r="G68" s="76" t="s">
        <v>143</v>
      </c>
      <c r="H68" s="40" t="str">
        <f t="shared" ref="H68:H131" si="15">IFERROR(VLOOKUP(G68,$AC$6:$AD$353,2,FALSE),"")</f>
        <v>REDOVNA DJELATNOST SVEUČILIŠTA U ZAGREBU (IZ EVIDENCIJSKIH PRIHODA)</v>
      </c>
      <c r="I68" s="40" t="str">
        <f t="shared" ref="I68:I131" si="16">IFERROR(VLOOKUP(G68,$AC$6:$AG$353,3,FALSE),"")</f>
        <v>0942</v>
      </c>
      <c r="J68" s="281">
        <v>4056</v>
      </c>
      <c r="K68" s="281">
        <v>4181</v>
      </c>
      <c r="L68" s="281">
        <v>4311</v>
      </c>
      <c r="M68" s="264"/>
      <c r="N68" t="str">
        <f>IF(C68="","",'OPĆI DIO'!$C$1)</f>
        <v>1940 SVEUČILIŠTE U ZAGREBU - UČITELJSKI FAKULTET</v>
      </c>
      <c r="O68" t="str">
        <f t="shared" ref="O68:O131" si="17">LEFT(E68,3)</f>
        <v>422</v>
      </c>
      <c r="P68" t="str">
        <f t="shared" ref="P68:P131" si="18">LEFT(E68,2)</f>
        <v>42</v>
      </c>
      <c r="Q68" t="str">
        <f t="shared" ref="Q68:Q131" si="19">LEFT(C68,3)</f>
        <v>31</v>
      </c>
      <c r="R68" t="str">
        <f t="shared" ref="R68:R131" si="20">IF(S68="5",0,MID(I68,2,2))</f>
        <v>94</v>
      </c>
      <c r="S68" t="str">
        <f t="shared" ref="S68:S131" si="21">LEFT(E68,1)</f>
        <v>4</v>
      </c>
      <c r="W68">
        <v>3715</v>
      </c>
      <c r="X68" t="s">
        <v>125</v>
      </c>
      <c r="Z68" s="125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31</v>
      </c>
      <c r="D69" s="40" t="str">
        <f t="shared" si="14"/>
        <v>Vlastiti prihodi</v>
      </c>
      <c r="E69" s="45">
        <v>4222</v>
      </c>
      <c r="F69" s="40" t="str">
        <f t="shared" si="13"/>
        <v>Komunikacijska oprema</v>
      </c>
      <c r="G69" s="76" t="s">
        <v>143</v>
      </c>
      <c r="H69" s="40" t="str">
        <f t="shared" si="15"/>
        <v>REDOVNA DJELATNOST SVEUČILIŠTA U ZAGREBU (IZ EVIDENCIJSKIH PRIHODA)</v>
      </c>
      <c r="I69" s="40" t="str">
        <f t="shared" si="16"/>
        <v>0942</v>
      </c>
      <c r="J69" s="281">
        <v>3252</v>
      </c>
      <c r="K69" s="281">
        <v>3352</v>
      </c>
      <c r="L69" s="281">
        <v>3456</v>
      </c>
      <c r="M69" s="264"/>
      <c r="N69" t="str">
        <f>IF(C69="","",'OPĆI DIO'!$C$1)</f>
        <v>1940 SVEUČILIŠTE U ZAGREBU - UČITELJSKI FAKULTET</v>
      </c>
      <c r="O69" t="str">
        <f t="shared" si="17"/>
        <v>422</v>
      </c>
      <c r="P69" t="str">
        <f t="shared" si="18"/>
        <v>42</v>
      </c>
      <c r="Q69" t="str">
        <f t="shared" si="19"/>
        <v>31</v>
      </c>
      <c r="R69" t="str">
        <f t="shared" si="20"/>
        <v>94</v>
      </c>
      <c r="S69" t="str">
        <f t="shared" si="21"/>
        <v>4</v>
      </c>
      <c r="W69">
        <v>3721</v>
      </c>
      <c r="X69" t="s">
        <v>63</v>
      </c>
      <c r="Z69" s="125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31</v>
      </c>
      <c r="D70" s="40" t="str">
        <f t="shared" si="14"/>
        <v>Vlastiti prihodi</v>
      </c>
      <c r="E70" s="45">
        <v>4223</v>
      </c>
      <c r="F70" s="40" t="str">
        <f t="shared" si="13"/>
        <v>Oprema za održavanje i zaštitu</v>
      </c>
      <c r="G70" s="76" t="s">
        <v>143</v>
      </c>
      <c r="H70" s="40" t="str">
        <f t="shared" si="15"/>
        <v>REDOVNA DJELATNOST SVEUČILIŠTA U ZAGREBU (IZ EVIDENCIJSKIH PRIHODA)</v>
      </c>
      <c r="I70" s="40" t="str">
        <f t="shared" si="16"/>
        <v>0942</v>
      </c>
      <c r="J70" s="281">
        <v>2601</v>
      </c>
      <c r="K70" s="281">
        <v>2681</v>
      </c>
      <c r="L70" s="281">
        <v>2764</v>
      </c>
      <c r="M70" s="264"/>
      <c r="N70" t="str">
        <f>IF(C70="","",'OPĆI DIO'!$C$1)</f>
        <v>1940 SVEUČILIŠTE U ZAGREBU - UČITELJSKI FAKULTET</v>
      </c>
      <c r="O70" t="str">
        <f t="shared" si="17"/>
        <v>422</v>
      </c>
      <c r="P70" t="str">
        <f t="shared" si="18"/>
        <v>42</v>
      </c>
      <c r="Q70" t="str">
        <f t="shared" si="19"/>
        <v>31</v>
      </c>
      <c r="R70" t="str">
        <f t="shared" si="20"/>
        <v>94</v>
      </c>
      <c r="S70" t="str">
        <f t="shared" si="21"/>
        <v>4</v>
      </c>
      <c r="W70">
        <v>3722</v>
      </c>
      <c r="X70" t="s">
        <v>148</v>
      </c>
      <c r="Z70" s="125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31</v>
      </c>
      <c r="D71" s="40" t="str">
        <f t="shared" si="14"/>
        <v>Vlastiti prihodi</v>
      </c>
      <c r="E71" s="45">
        <v>4225</v>
      </c>
      <c r="F71" s="40" t="str">
        <f t="shared" si="13"/>
        <v>Instrumenti i uređaji</v>
      </c>
      <c r="G71" s="76" t="s">
        <v>143</v>
      </c>
      <c r="H71" s="40" t="str">
        <f t="shared" si="15"/>
        <v>REDOVNA DJELATNOST SVEUČILIŠTA U ZAGREBU (IZ EVIDENCIJSKIH PRIHODA)</v>
      </c>
      <c r="I71" s="40" t="str">
        <f t="shared" si="16"/>
        <v>0942</v>
      </c>
      <c r="J71" s="281">
        <v>2601</v>
      </c>
      <c r="K71" s="281">
        <v>2681</v>
      </c>
      <c r="L71" s="281">
        <v>2764</v>
      </c>
      <c r="M71" s="264"/>
      <c r="N71" t="str">
        <f>IF(C71="","",'OPĆI DIO'!$C$1)</f>
        <v>1940 SVEUČILIŠTE U ZAGREBU - UČITELJSKI FAKULTET</v>
      </c>
      <c r="O71" t="str">
        <f t="shared" si="17"/>
        <v>422</v>
      </c>
      <c r="P71" t="str">
        <f t="shared" si="18"/>
        <v>42</v>
      </c>
      <c r="Q71" t="str">
        <f t="shared" si="19"/>
        <v>31</v>
      </c>
      <c r="R71" t="str">
        <f t="shared" si="20"/>
        <v>94</v>
      </c>
      <c r="S71" t="str">
        <f t="shared" si="21"/>
        <v>4</v>
      </c>
      <c r="W71">
        <v>3723</v>
      </c>
      <c r="X71" t="s">
        <v>103</v>
      </c>
      <c r="Z71" s="125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31</v>
      </c>
      <c r="D72" s="40" t="str">
        <f t="shared" si="14"/>
        <v>Vlastiti prihodi</v>
      </c>
      <c r="E72" s="45">
        <v>4226</v>
      </c>
      <c r="F72" s="40" t="str">
        <f t="shared" si="13"/>
        <v>Sportska i glazbena oprema</v>
      </c>
      <c r="G72" s="76" t="s">
        <v>143</v>
      </c>
      <c r="H72" s="40" t="str">
        <f t="shared" si="15"/>
        <v>REDOVNA DJELATNOST SVEUČILIŠTA U ZAGREBU (IZ EVIDENCIJSKIH PRIHODA)</v>
      </c>
      <c r="I72" s="40" t="str">
        <f t="shared" si="16"/>
        <v>0942</v>
      </c>
      <c r="J72" s="281">
        <v>1431</v>
      </c>
      <c r="K72" s="281">
        <v>1475</v>
      </c>
      <c r="L72" s="281">
        <v>1521</v>
      </c>
      <c r="M72" s="264"/>
      <c r="N72" t="str">
        <f>IF(C72="","",'OPĆI DIO'!$C$1)</f>
        <v>1940 SVEUČILIŠTE U ZAGREBU - UČITELJSKI FAKULTET</v>
      </c>
      <c r="O72" t="str">
        <f t="shared" si="17"/>
        <v>422</v>
      </c>
      <c r="P72" t="str">
        <f t="shared" si="18"/>
        <v>42</v>
      </c>
      <c r="Q72" t="str">
        <f t="shared" si="19"/>
        <v>31</v>
      </c>
      <c r="R72" t="str">
        <f t="shared" si="20"/>
        <v>94</v>
      </c>
      <c r="S72" t="str">
        <f t="shared" si="21"/>
        <v>4</v>
      </c>
      <c r="W72">
        <v>3811</v>
      </c>
      <c r="X72" t="s">
        <v>53</v>
      </c>
      <c r="Z72" s="125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31</v>
      </c>
      <c r="D73" s="40" t="str">
        <f t="shared" si="14"/>
        <v>Vlastiti prihodi</v>
      </c>
      <c r="E73" s="45">
        <v>4227</v>
      </c>
      <c r="F73" s="40" t="str">
        <f t="shared" si="13"/>
        <v>Uređaji, strojevi i oprema za ostale namjene</v>
      </c>
      <c r="G73" s="76" t="s">
        <v>143</v>
      </c>
      <c r="H73" s="40" t="str">
        <f t="shared" si="15"/>
        <v>REDOVNA DJELATNOST SVEUČILIŠTA U ZAGREBU (IZ EVIDENCIJSKIH PRIHODA)</v>
      </c>
      <c r="I73" s="40" t="str">
        <f t="shared" si="16"/>
        <v>0942</v>
      </c>
      <c r="J73" s="281">
        <v>1821</v>
      </c>
      <c r="K73" s="281">
        <v>1877</v>
      </c>
      <c r="L73" s="281">
        <v>1935</v>
      </c>
      <c r="M73" s="264"/>
      <c r="N73" t="str">
        <f>IF(C73="","",'OPĆI DIO'!$C$1)</f>
        <v>1940 SVEUČILIŠTE U ZAGREBU - UČITELJSKI FAKULTET</v>
      </c>
      <c r="O73" t="str">
        <f t="shared" si="17"/>
        <v>422</v>
      </c>
      <c r="P73" t="str">
        <f t="shared" si="18"/>
        <v>42</v>
      </c>
      <c r="Q73" t="str">
        <f t="shared" si="19"/>
        <v>31</v>
      </c>
      <c r="R73" t="str">
        <f t="shared" si="20"/>
        <v>94</v>
      </c>
      <c r="S73" t="str">
        <f t="shared" si="21"/>
        <v>4</v>
      </c>
      <c r="W73">
        <v>3812</v>
      </c>
      <c r="X73" t="s">
        <v>149</v>
      </c>
      <c r="Z73" s="125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45">
        <v>31</v>
      </c>
      <c r="D74" s="40" t="str">
        <f t="shared" si="14"/>
        <v>Vlastiti prihodi</v>
      </c>
      <c r="E74" s="45">
        <v>4241</v>
      </c>
      <c r="F74" s="40" t="str">
        <f t="shared" si="13"/>
        <v>Knjige</v>
      </c>
      <c r="G74" s="76" t="s">
        <v>143</v>
      </c>
      <c r="H74" s="40" t="str">
        <f t="shared" si="15"/>
        <v>REDOVNA DJELATNOST SVEUČILIŠTA U ZAGREBU (IZ EVIDENCIJSKIH PRIHODA)</v>
      </c>
      <c r="I74" s="40" t="str">
        <f t="shared" si="16"/>
        <v>0942</v>
      </c>
      <c r="J74" s="281">
        <v>4850</v>
      </c>
      <c r="K74" s="281">
        <v>5000</v>
      </c>
      <c r="L74" s="281">
        <v>5155</v>
      </c>
      <c r="M74" s="264"/>
      <c r="N74" t="str">
        <f>IF(C74="","",'OPĆI DIO'!$C$1)</f>
        <v>1940 SVEUČILIŠTE U ZAGREBU - UČITELJSKI FAKULTET</v>
      </c>
      <c r="O74" t="str">
        <f t="shared" si="17"/>
        <v>424</v>
      </c>
      <c r="P74" t="str">
        <f t="shared" si="18"/>
        <v>42</v>
      </c>
      <c r="Q74" t="str">
        <f t="shared" si="19"/>
        <v>31</v>
      </c>
      <c r="R74" t="str">
        <f t="shared" si="20"/>
        <v>94</v>
      </c>
      <c r="S74" t="str">
        <f t="shared" si="21"/>
        <v>4</v>
      </c>
      <c r="W74">
        <v>3813</v>
      </c>
      <c r="X74" t="s">
        <v>92</v>
      </c>
      <c r="Z74" s="125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45">
        <v>31</v>
      </c>
      <c r="D75" s="40" t="str">
        <f t="shared" si="14"/>
        <v>Vlastiti prihodi</v>
      </c>
      <c r="E75" s="45">
        <v>4262</v>
      </c>
      <c r="F75" s="40" t="str">
        <f t="shared" si="13"/>
        <v>Ulaganja u računalne programe</v>
      </c>
      <c r="G75" s="76" t="s">
        <v>143</v>
      </c>
      <c r="H75" s="40" t="str">
        <f t="shared" si="15"/>
        <v>REDOVNA DJELATNOST SVEUČILIŠTA U ZAGREBU (IZ EVIDENCIJSKIH PRIHODA)</v>
      </c>
      <c r="I75" s="40" t="str">
        <f t="shared" si="16"/>
        <v>0942</v>
      </c>
      <c r="J75" s="281">
        <v>1951</v>
      </c>
      <c r="K75" s="281">
        <v>2011</v>
      </c>
      <c r="L75" s="281">
        <v>2073</v>
      </c>
      <c r="M75" s="264"/>
      <c r="N75" t="str">
        <f>IF(C75="","",'OPĆI DIO'!$C$1)</f>
        <v>1940 SVEUČILIŠTE U ZAGREBU - UČITELJSKI FAKULTET</v>
      </c>
      <c r="O75" t="str">
        <f t="shared" si="17"/>
        <v>426</v>
      </c>
      <c r="P75" t="str">
        <f t="shared" si="18"/>
        <v>42</v>
      </c>
      <c r="Q75" t="str">
        <f t="shared" si="19"/>
        <v>31</v>
      </c>
      <c r="R75" t="str">
        <f t="shared" si="20"/>
        <v>94</v>
      </c>
      <c r="S75" t="str">
        <f t="shared" si="21"/>
        <v>4</v>
      </c>
      <c r="W75">
        <v>3821</v>
      </c>
      <c r="X75" t="s">
        <v>167</v>
      </c>
      <c r="Z75" s="125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43</v>
      </c>
      <c r="D76" s="40" t="str">
        <f t="shared" si="14"/>
        <v>Ostali prihodi za posebne namjene</v>
      </c>
      <c r="E76" s="280">
        <v>3111</v>
      </c>
      <c r="F76" s="40" t="str">
        <f t="shared" si="13"/>
        <v>Plaće za redovan rad</v>
      </c>
      <c r="G76" s="76" t="s">
        <v>143</v>
      </c>
      <c r="H76" s="40" t="str">
        <f t="shared" si="15"/>
        <v>REDOVNA DJELATNOST SVEUČILIŠTA U ZAGREBU (IZ EVIDENCIJSKIH PRIHODA)</v>
      </c>
      <c r="I76" s="40" t="str">
        <f t="shared" si="16"/>
        <v>0942</v>
      </c>
      <c r="J76" s="281">
        <v>1119610</v>
      </c>
      <c r="K76" s="281">
        <v>1154317</v>
      </c>
      <c r="L76" s="281">
        <v>1190101</v>
      </c>
      <c r="M76" s="264"/>
      <c r="N76" t="str">
        <f>IF(C76="","",'OPĆI DIO'!$C$1)</f>
        <v>1940 SVEUČILIŠTE U ZAGREBU - UČITELJSKI FAKULTET</v>
      </c>
      <c r="O76" t="str">
        <f t="shared" si="17"/>
        <v>311</v>
      </c>
      <c r="P76" t="str">
        <f t="shared" si="18"/>
        <v>31</v>
      </c>
      <c r="Q76" t="str">
        <f t="shared" si="19"/>
        <v>43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5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43</v>
      </c>
      <c r="D77" s="40" t="str">
        <f t="shared" si="14"/>
        <v>Ostali prihodi za posebne namjene</v>
      </c>
      <c r="E77" s="280">
        <v>3121</v>
      </c>
      <c r="F77" s="40" t="str">
        <f t="shared" si="13"/>
        <v>Ostali rashodi za zaposlene</v>
      </c>
      <c r="G77" s="76" t="s">
        <v>143</v>
      </c>
      <c r="H77" s="40" t="str">
        <f t="shared" si="15"/>
        <v>REDOVNA DJELATNOST SVEUČILIŠTA U ZAGREBU (IZ EVIDENCIJSKIH PRIHODA)</v>
      </c>
      <c r="I77" s="40" t="str">
        <f t="shared" si="16"/>
        <v>0942</v>
      </c>
      <c r="J77" s="281">
        <v>56869</v>
      </c>
      <c r="K77" s="281">
        <v>58631</v>
      </c>
      <c r="L77" s="281">
        <v>60449</v>
      </c>
      <c r="M77" s="264"/>
      <c r="N77" t="str">
        <f>IF(C77="","",'OPĆI DIO'!$C$1)</f>
        <v>1940 SVEUČILIŠTE U ZAGREBU - UČITELJSKI FAKULTET</v>
      </c>
      <c r="O77" t="str">
        <f t="shared" si="17"/>
        <v>312</v>
      </c>
      <c r="P77" t="str">
        <f t="shared" si="18"/>
        <v>31</v>
      </c>
      <c r="Q77" t="str">
        <f t="shared" si="19"/>
        <v>43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5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43</v>
      </c>
      <c r="D78" s="40" t="str">
        <f t="shared" si="14"/>
        <v>Ostali prihodi za posebne namjene</v>
      </c>
      <c r="E78" s="280">
        <v>3132</v>
      </c>
      <c r="F78" s="40" t="str">
        <f t="shared" si="13"/>
        <v>Doprinosi za obvezno zdravstveno osiguranje</v>
      </c>
      <c r="G78" s="76" t="s">
        <v>143</v>
      </c>
      <c r="H78" s="40" t="str">
        <f t="shared" si="15"/>
        <v>REDOVNA DJELATNOST SVEUČILIŠTA U ZAGREBU (IZ EVIDENCIJSKIH PRIHODA)</v>
      </c>
      <c r="I78" s="40" t="str">
        <f t="shared" si="16"/>
        <v>0942</v>
      </c>
      <c r="J78" s="281">
        <v>184736</v>
      </c>
      <c r="K78" s="281">
        <v>190462</v>
      </c>
      <c r="L78" s="281">
        <v>196367</v>
      </c>
      <c r="M78" s="264"/>
      <c r="N78" t="str">
        <f>IF(C78="","",'OPĆI DIO'!$C$1)</f>
        <v>1940 SVEUČILIŠTE U ZAGREBU - UČITELJSKI FAKULTET</v>
      </c>
      <c r="O78" t="str">
        <f t="shared" si="17"/>
        <v>313</v>
      </c>
      <c r="P78" t="str">
        <f t="shared" si="18"/>
        <v>31</v>
      </c>
      <c r="Q78" t="str">
        <f t="shared" si="19"/>
        <v>43</v>
      </c>
      <c r="R78" t="str">
        <f t="shared" si="20"/>
        <v>94</v>
      </c>
      <c r="S78" t="str">
        <f t="shared" si="21"/>
        <v>3</v>
      </c>
      <c r="W78">
        <v>3833</v>
      </c>
      <c r="X78" t="s">
        <v>151</v>
      </c>
      <c r="Z78" s="125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43</v>
      </c>
      <c r="D79" s="40" t="str">
        <f t="shared" si="14"/>
        <v>Ostali prihodi za posebne namjene</v>
      </c>
      <c r="E79" s="280">
        <v>3211</v>
      </c>
      <c r="F79" s="40" t="str">
        <f t="shared" si="13"/>
        <v>Službena putovanja</v>
      </c>
      <c r="G79" s="76" t="s">
        <v>143</v>
      </c>
      <c r="H79" s="40" t="str">
        <f t="shared" si="15"/>
        <v>REDOVNA DJELATNOST SVEUČILIŠTA U ZAGREBU (IZ EVIDENCIJSKIH PRIHODA)</v>
      </c>
      <c r="I79" s="40" t="str">
        <f t="shared" si="16"/>
        <v>0942</v>
      </c>
      <c r="J79" s="281">
        <v>7663</v>
      </c>
      <c r="K79" s="281">
        <v>7900</v>
      </c>
      <c r="L79" s="281">
        <v>8145</v>
      </c>
      <c r="M79" s="264"/>
      <c r="N79" t="str">
        <f>IF(C79="","",'OPĆI DIO'!$C$1)</f>
        <v>1940 SVEUČILIŠTE U ZAGREBU - UČITELJSKI FAKULTET</v>
      </c>
      <c r="O79" t="str">
        <f t="shared" si="17"/>
        <v>321</v>
      </c>
      <c r="P79" t="str">
        <f t="shared" si="18"/>
        <v>32</v>
      </c>
      <c r="Q79" t="str">
        <f t="shared" si="19"/>
        <v>43</v>
      </c>
      <c r="R79" t="str">
        <f t="shared" si="20"/>
        <v>94</v>
      </c>
      <c r="S79" t="str">
        <f t="shared" si="21"/>
        <v>3</v>
      </c>
      <c r="W79">
        <v>3834</v>
      </c>
      <c r="X79" t="s">
        <v>152</v>
      </c>
      <c r="Z79" s="125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43</v>
      </c>
      <c r="D80" s="40" t="str">
        <f t="shared" si="14"/>
        <v>Ostali prihodi za posebne namjene</v>
      </c>
      <c r="E80" s="280">
        <v>3212</v>
      </c>
      <c r="F80" s="40" t="str">
        <f t="shared" si="13"/>
        <v>Naknade za prijevoz, za rad na terenu i odvojeni život</v>
      </c>
      <c r="G80" s="76" t="s">
        <v>143</v>
      </c>
      <c r="H80" s="40" t="str">
        <f t="shared" si="15"/>
        <v>REDOVNA DJELATNOST SVEUČILIŠTA U ZAGREBU (IZ EVIDENCIJSKIH PRIHODA)</v>
      </c>
      <c r="I80" s="40" t="str">
        <f t="shared" si="16"/>
        <v>0942</v>
      </c>
      <c r="J80" s="281">
        <v>4663</v>
      </c>
      <c r="K80" s="281">
        <v>4807</v>
      </c>
      <c r="L80" s="281">
        <v>4956</v>
      </c>
      <c r="M80" s="264"/>
      <c r="N80" t="str">
        <f>IF(C80="","",'OPĆI DIO'!$C$1)</f>
        <v>1940 SVEUČILIŠTE U ZAGREBU - UČITELJSKI FAKULTET</v>
      </c>
      <c r="O80" t="str">
        <f t="shared" si="17"/>
        <v>321</v>
      </c>
      <c r="P80" t="str">
        <f t="shared" si="18"/>
        <v>32</v>
      </c>
      <c r="Q80" t="str">
        <f t="shared" si="19"/>
        <v>43</v>
      </c>
      <c r="R80" t="str">
        <f t="shared" si="20"/>
        <v>94</v>
      </c>
      <c r="S80" t="str">
        <f t="shared" si="21"/>
        <v>3</v>
      </c>
      <c r="W80">
        <v>3835</v>
      </c>
      <c r="X80" t="s">
        <v>153</v>
      </c>
      <c r="Z80" s="125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>08006</v>
      </c>
      <c r="B81" s="40" t="str">
        <f>IF(C81="","",VLOOKUP('OPĆI DIO'!$C$1,'OPĆI DIO'!$N$4:$W$137,9,FALSE))</f>
        <v>Sveučilišta i veleučilišta u Republici Hrvatskoj</v>
      </c>
      <c r="C81" s="45">
        <v>43</v>
      </c>
      <c r="D81" s="40" t="str">
        <f t="shared" si="14"/>
        <v>Ostali prihodi za posebne namjene</v>
      </c>
      <c r="E81" s="280">
        <v>3213</v>
      </c>
      <c r="F81" s="40" t="str">
        <f t="shared" si="13"/>
        <v>Stručno usavršavanje zaposlenika</v>
      </c>
      <c r="G81" s="76" t="s">
        <v>143</v>
      </c>
      <c r="H81" s="40" t="str">
        <f t="shared" si="15"/>
        <v>REDOVNA DJELATNOST SVEUČILIŠTA U ZAGREBU (IZ EVIDENCIJSKIH PRIHODA)</v>
      </c>
      <c r="I81" s="40" t="str">
        <f t="shared" si="16"/>
        <v>0942</v>
      </c>
      <c r="J81" s="281">
        <v>12346</v>
      </c>
      <c r="K81" s="281">
        <v>12728</v>
      </c>
      <c r="L81" s="281">
        <v>13123</v>
      </c>
      <c r="M81" s="264"/>
      <c r="N81" t="str">
        <f>IF(C81="","",'OPĆI DIO'!$C$1)</f>
        <v>1940 SVEUČILIŠTE U ZAGREBU - UČITELJSKI FAKULTET</v>
      </c>
      <c r="O81" t="str">
        <f t="shared" si="17"/>
        <v>321</v>
      </c>
      <c r="P81" t="str">
        <f t="shared" si="18"/>
        <v>32</v>
      </c>
      <c r="Q81" t="str">
        <f t="shared" si="19"/>
        <v>43</v>
      </c>
      <c r="R81" t="str">
        <f t="shared" si="20"/>
        <v>94</v>
      </c>
      <c r="S81" t="str">
        <f t="shared" si="21"/>
        <v>3</v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>08006</v>
      </c>
      <c r="B82" s="40" t="str">
        <f>IF(C82="","",VLOOKUP('OPĆI DIO'!$C$1,'OPĆI DIO'!$N$4:$W$137,9,FALSE))</f>
        <v>Sveučilišta i veleučilišta u Republici Hrvatskoj</v>
      </c>
      <c r="C82" s="45">
        <v>43</v>
      </c>
      <c r="D82" s="40" t="str">
        <f t="shared" si="14"/>
        <v>Ostali prihodi za posebne namjene</v>
      </c>
      <c r="E82" s="280">
        <v>3214</v>
      </c>
      <c r="F82" s="40" t="str">
        <f t="shared" si="13"/>
        <v>Ostale naknade troškova zaposlenima</v>
      </c>
      <c r="G82" s="76" t="s">
        <v>143</v>
      </c>
      <c r="H82" s="40" t="str">
        <f t="shared" si="15"/>
        <v>REDOVNA DJELATNOST SVEUČILIŠTA U ZAGREBU (IZ EVIDENCIJSKIH PRIHODA)</v>
      </c>
      <c r="I82" s="40" t="str">
        <f t="shared" si="16"/>
        <v>0942</v>
      </c>
      <c r="J82" s="281">
        <v>9573</v>
      </c>
      <c r="K82" s="281">
        <v>9869</v>
      </c>
      <c r="L82" s="281">
        <v>10175</v>
      </c>
      <c r="M82" s="264"/>
      <c r="N82" t="str">
        <f>IF(C82="","",'OPĆI DIO'!$C$1)</f>
        <v>1940 SVEUČILIŠTE U ZAGREBU - UČITELJSKI FAKULTET</v>
      </c>
      <c r="O82" t="str">
        <f t="shared" si="17"/>
        <v>321</v>
      </c>
      <c r="P82" t="str">
        <f t="shared" si="18"/>
        <v>32</v>
      </c>
      <c r="Q82" t="str">
        <f t="shared" si="19"/>
        <v>43</v>
      </c>
      <c r="R82" t="str">
        <f t="shared" si="20"/>
        <v>94</v>
      </c>
      <c r="S82" t="str">
        <f t="shared" si="21"/>
        <v>3</v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>08006</v>
      </c>
      <c r="B83" s="40" t="str">
        <f>IF(C83="","",VLOOKUP('OPĆI DIO'!$C$1,'OPĆI DIO'!$N$4:$W$137,9,FALSE))</f>
        <v>Sveučilišta i veleučilišta u Republici Hrvatskoj</v>
      </c>
      <c r="C83" s="45">
        <v>43</v>
      </c>
      <c r="D83" s="40" t="str">
        <f t="shared" si="14"/>
        <v>Ostali prihodi za posebne namjene</v>
      </c>
      <c r="E83" s="280">
        <v>3221</v>
      </c>
      <c r="F83" s="40" t="str">
        <f t="shared" si="13"/>
        <v>Uredski materijal i ostali materijalni rashodi</v>
      </c>
      <c r="G83" s="76" t="s">
        <v>143</v>
      </c>
      <c r="H83" s="40" t="str">
        <f t="shared" si="15"/>
        <v>REDOVNA DJELATNOST SVEUČILIŠTA U ZAGREBU (IZ EVIDENCIJSKIH PRIHODA)</v>
      </c>
      <c r="I83" s="40" t="str">
        <f t="shared" si="16"/>
        <v>0942</v>
      </c>
      <c r="J83" s="281">
        <v>60543</v>
      </c>
      <c r="K83" s="281">
        <v>62419</v>
      </c>
      <c r="L83" s="281">
        <v>64354</v>
      </c>
      <c r="M83" s="264"/>
      <c r="N83" t="str">
        <f>IF(C83="","",'OPĆI DIO'!$C$1)</f>
        <v>1940 SVEUČILIŠTE U ZAGREBU - UČITELJSKI FAKULTET</v>
      </c>
      <c r="O83" t="str">
        <f t="shared" si="17"/>
        <v>322</v>
      </c>
      <c r="P83" t="str">
        <f t="shared" si="18"/>
        <v>32</v>
      </c>
      <c r="Q83" t="str">
        <f t="shared" si="19"/>
        <v>43</v>
      </c>
      <c r="R83" t="str">
        <f t="shared" si="20"/>
        <v>94</v>
      </c>
      <c r="S83" t="str">
        <f t="shared" si="21"/>
        <v>3</v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40" t="str">
        <f>IF(C84="","",VLOOKUP('OPĆI DIO'!$C$1,'OPĆI DIO'!$N$4:$W$137,10,FALSE))</f>
        <v>08006</v>
      </c>
      <c r="B84" s="40" t="str">
        <f>IF(C84="","",VLOOKUP('OPĆI DIO'!$C$1,'OPĆI DIO'!$N$4:$W$137,9,FALSE))</f>
        <v>Sveučilišta i veleučilišta u Republici Hrvatskoj</v>
      </c>
      <c r="C84" s="45">
        <v>43</v>
      </c>
      <c r="D84" s="40" t="str">
        <f t="shared" si="14"/>
        <v>Ostali prihodi za posebne namjene</v>
      </c>
      <c r="E84" s="280">
        <v>3222</v>
      </c>
      <c r="F84" s="40" t="str">
        <f t="shared" si="13"/>
        <v>Materijal i sirovine</v>
      </c>
      <c r="G84" s="76" t="s">
        <v>143</v>
      </c>
      <c r="H84" s="40" t="str">
        <f t="shared" si="15"/>
        <v>REDOVNA DJELATNOST SVEUČILIŠTA U ZAGREBU (IZ EVIDENCIJSKIH PRIHODA)</v>
      </c>
      <c r="I84" s="40" t="str">
        <f t="shared" si="16"/>
        <v>0942</v>
      </c>
      <c r="J84" s="281">
        <v>38328</v>
      </c>
      <c r="K84" s="281">
        <v>39516</v>
      </c>
      <c r="L84" s="281">
        <v>40741</v>
      </c>
      <c r="M84" s="264"/>
      <c r="N84" t="str">
        <f>IF(C84="","",'OPĆI DIO'!$C$1)</f>
        <v>1940 SVEUČILIŠTE U ZAGREBU - UČITELJSKI FAKULTET</v>
      </c>
      <c r="O84" t="str">
        <f t="shared" si="17"/>
        <v>322</v>
      </c>
      <c r="P84" t="str">
        <f t="shared" si="18"/>
        <v>32</v>
      </c>
      <c r="Q84" t="str">
        <f t="shared" si="19"/>
        <v>43</v>
      </c>
      <c r="R84" t="str">
        <f t="shared" si="20"/>
        <v>94</v>
      </c>
      <c r="S84" t="str">
        <f t="shared" si="21"/>
        <v>3</v>
      </c>
      <c r="W84" s="125">
        <v>3865</v>
      </c>
      <c r="X84" s="273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>08006</v>
      </c>
      <c r="B85" s="40" t="str">
        <f>IF(C85="","",VLOOKUP('OPĆI DIO'!$C$1,'OPĆI DIO'!$N$4:$W$137,9,FALSE))</f>
        <v>Sveučilišta i veleučilišta u Republici Hrvatskoj</v>
      </c>
      <c r="C85" s="45">
        <v>43</v>
      </c>
      <c r="D85" s="40" t="str">
        <f t="shared" si="14"/>
        <v>Ostali prihodi za posebne namjene</v>
      </c>
      <c r="E85" s="280">
        <v>3223</v>
      </c>
      <c r="F85" s="40" t="str">
        <f t="shared" si="13"/>
        <v>Energija</v>
      </c>
      <c r="G85" s="76" t="s">
        <v>143</v>
      </c>
      <c r="H85" s="40" t="str">
        <f t="shared" si="15"/>
        <v>REDOVNA DJELATNOST SVEUČILIŠTA U ZAGREBU (IZ EVIDENCIJSKIH PRIHODA)</v>
      </c>
      <c r="I85" s="40" t="str">
        <f t="shared" si="16"/>
        <v>0942</v>
      </c>
      <c r="J85" s="281">
        <v>37113</v>
      </c>
      <c r="K85" s="281">
        <v>38263</v>
      </c>
      <c r="L85" s="281">
        <v>39449</v>
      </c>
      <c r="M85" s="264"/>
      <c r="N85" t="str">
        <f>IF(C85="","",'OPĆI DIO'!$C$1)</f>
        <v>1940 SVEUČILIŠTE U ZAGREBU - UČITELJSKI FAKULTET</v>
      </c>
      <c r="O85" t="str">
        <f t="shared" si="17"/>
        <v>322</v>
      </c>
      <c r="P85" t="str">
        <f t="shared" si="18"/>
        <v>32</v>
      </c>
      <c r="Q85" t="str">
        <f t="shared" si="19"/>
        <v>43</v>
      </c>
      <c r="R85" t="str">
        <f t="shared" si="20"/>
        <v>94</v>
      </c>
      <c r="S85" t="str">
        <f t="shared" si="21"/>
        <v>3</v>
      </c>
      <c r="W85">
        <v>4111</v>
      </c>
      <c r="X85" t="s">
        <v>154</v>
      </c>
      <c r="Z85" s="125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>08006</v>
      </c>
      <c r="B86" s="40" t="str">
        <f>IF(C86="","",VLOOKUP('OPĆI DIO'!$C$1,'OPĆI DIO'!$N$4:$W$137,9,FALSE))</f>
        <v>Sveučilišta i veleučilišta u Republici Hrvatskoj</v>
      </c>
      <c r="C86" s="45">
        <v>43</v>
      </c>
      <c r="D86" s="40" t="str">
        <f t="shared" si="14"/>
        <v>Ostali prihodi za posebne namjene</v>
      </c>
      <c r="E86" s="280">
        <v>3224</v>
      </c>
      <c r="F86" s="40" t="str">
        <f t="shared" si="13"/>
        <v>Materijal i dijelovi za tekuće i investicijsko održavanje</v>
      </c>
      <c r="G86" s="76" t="s">
        <v>143</v>
      </c>
      <c r="H86" s="40" t="str">
        <f t="shared" si="15"/>
        <v>REDOVNA DJELATNOST SVEUČILIŠTA U ZAGREBU (IZ EVIDENCIJSKIH PRIHODA)</v>
      </c>
      <c r="I86" s="40" t="str">
        <f t="shared" si="16"/>
        <v>0942</v>
      </c>
      <c r="J86" s="281">
        <v>3555</v>
      </c>
      <c r="K86" s="281">
        <v>3665</v>
      </c>
      <c r="L86" s="281">
        <v>3778</v>
      </c>
      <c r="M86" s="264"/>
      <c r="N86" t="str">
        <f>IF(C86="","",'OPĆI DIO'!$C$1)</f>
        <v>1940 SVEUČILIŠTE U ZAGREBU - UČITELJSKI FAKULTET</v>
      </c>
      <c r="O86" t="str">
        <f t="shared" si="17"/>
        <v>322</v>
      </c>
      <c r="P86" t="str">
        <f t="shared" si="18"/>
        <v>32</v>
      </c>
      <c r="Q86" t="str">
        <f t="shared" si="19"/>
        <v>43</v>
      </c>
      <c r="R86" t="str">
        <f t="shared" si="20"/>
        <v>94</v>
      </c>
      <c r="S86" t="str">
        <f t="shared" si="21"/>
        <v>3</v>
      </c>
      <c r="W86">
        <v>4113</v>
      </c>
      <c r="X86" t="s">
        <v>188</v>
      </c>
      <c r="Z86" s="125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>08006</v>
      </c>
      <c r="B87" s="40" t="str">
        <f>IF(C87="","",VLOOKUP('OPĆI DIO'!$C$1,'OPĆI DIO'!$N$4:$W$137,9,FALSE))</f>
        <v>Sveučilišta i veleučilišta u Republici Hrvatskoj</v>
      </c>
      <c r="C87" s="45">
        <v>43</v>
      </c>
      <c r="D87" s="40" t="str">
        <f t="shared" si="14"/>
        <v>Ostali prihodi za posebne namjene</v>
      </c>
      <c r="E87" s="280">
        <v>3225</v>
      </c>
      <c r="F87" s="40" t="str">
        <f t="shared" si="13"/>
        <v>Sitni inventar i autogume</v>
      </c>
      <c r="G87" s="76" t="s">
        <v>143</v>
      </c>
      <c r="H87" s="40" t="str">
        <f t="shared" si="15"/>
        <v>REDOVNA DJELATNOST SVEUČILIŠTA U ZAGREBU (IZ EVIDENCIJSKIH PRIHODA)</v>
      </c>
      <c r="I87" s="40" t="str">
        <f t="shared" si="16"/>
        <v>0942</v>
      </c>
      <c r="J87" s="281">
        <v>5754</v>
      </c>
      <c r="K87" s="281">
        <v>5932</v>
      </c>
      <c r="L87" s="281">
        <v>6116</v>
      </c>
      <c r="M87" s="264"/>
      <c r="N87" t="str">
        <f>IF(C87="","",'OPĆI DIO'!$C$1)</f>
        <v>1940 SVEUČILIŠTE U ZAGREBU - UČITELJSKI FAKULTET</v>
      </c>
      <c r="O87" t="str">
        <f t="shared" si="17"/>
        <v>322</v>
      </c>
      <c r="P87" t="str">
        <f t="shared" si="18"/>
        <v>32</v>
      </c>
      <c r="Q87" t="str">
        <f t="shared" si="19"/>
        <v>43</v>
      </c>
      <c r="R87" t="str">
        <f t="shared" si="20"/>
        <v>94</v>
      </c>
      <c r="S87" t="str">
        <f t="shared" si="21"/>
        <v>3</v>
      </c>
      <c r="W87">
        <v>4122</v>
      </c>
      <c r="X87" t="s">
        <v>155</v>
      </c>
      <c r="Z87" s="125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>08006</v>
      </c>
      <c r="B88" s="40" t="str">
        <f>IF(C88="","",VLOOKUP('OPĆI DIO'!$C$1,'OPĆI DIO'!$N$4:$W$137,9,FALSE))</f>
        <v>Sveučilišta i veleučilišta u Republici Hrvatskoj</v>
      </c>
      <c r="C88" s="45">
        <v>43</v>
      </c>
      <c r="D88" s="40" t="str">
        <f t="shared" si="14"/>
        <v>Ostali prihodi za posebne namjene</v>
      </c>
      <c r="E88" s="280">
        <v>3227</v>
      </c>
      <c r="F88" s="40" t="str">
        <f t="shared" si="13"/>
        <v>Službena, radna i zaštitna odjeća i obuća</v>
      </c>
      <c r="G88" s="76" t="s">
        <v>143</v>
      </c>
      <c r="H88" s="40" t="str">
        <f t="shared" si="15"/>
        <v>REDOVNA DJELATNOST SVEUČILIŠTA U ZAGREBU (IZ EVIDENCIJSKIH PRIHODA)</v>
      </c>
      <c r="I88" s="40" t="str">
        <f t="shared" si="16"/>
        <v>0942</v>
      </c>
      <c r="J88" s="281">
        <v>4555</v>
      </c>
      <c r="K88" s="281">
        <v>4696</v>
      </c>
      <c r="L88" s="281">
        <v>4841</v>
      </c>
      <c r="M88" s="264"/>
      <c r="N88" t="str">
        <f>IF(C88="","",'OPĆI DIO'!$C$1)</f>
        <v>1940 SVEUČILIŠTE U ZAGREBU - UČITELJSKI FAKULTET</v>
      </c>
      <c r="O88" t="str">
        <f t="shared" si="17"/>
        <v>322</v>
      </c>
      <c r="P88" t="str">
        <f t="shared" si="18"/>
        <v>32</v>
      </c>
      <c r="Q88" t="str">
        <f t="shared" si="19"/>
        <v>43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5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>08006</v>
      </c>
      <c r="B89" s="40" t="str">
        <f>IF(C89="","",VLOOKUP('OPĆI DIO'!$C$1,'OPĆI DIO'!$N$4:$W$137,9,FALSE))</f>
        <v>Sveučilišta i veleučilišta u Republici Hrvatskoj</v>
      </c>
      <c r="C89" s="45">
        <v>43</v>
      </c>
      <c r="D89" s="40" t="str">
        <f t="shared" si="14"/>
        <v>Ostali prihodi za posebne namjene</v>
      </c>
      <c r="E89" s="280">
        <v>3231</v>
      </c>
      <c r="F89" s="40" t="str">
        <f t="shared" si="13"/>
        <v>Usluge telefona, interneta, pošte i prijevoza</v>
      </c>
      <c r="G89" s="76" t="s">
        <v>143</v>
      </c>
      <c r="H89" s="40" t="str">
        <f t="shared" si="15"/>
        <v>REDOVNA DJELATNOST SVEUČILIŠTA U ZAGREBU (IZ EVIDENCIJSKIH PRIHODA)</v>
      </c>
      <c r="I89" s="40" t="str">
        <f t="shared" si="16"/>
        <v>0942</v>
      </c>
      <c r="J89" s="281">
        <v>18217</v>
      </c>
      <c r="K89" s="281">
        <v>18781</v>
      </c>
      <c r="L89" s="281">
        <v>19363</v>
      </c>
      <c r="M89" s="264"/>
      <c r="N89" t="str">
        <f>IF(C89="","",'OPĆI DIO'!$C$1)</f>
        <v>1940 SVEUČILIŠTE U ZAGREBU - UČITELJSKI FAKULTET</v>
      </c>
      <c r="O89" t="str">
        <f t="shared" si="17"/>
        <v>323</v>
      </c>
      <c r="P89" t="str">
        <f t="shared" si="18"/>
        <v>32</v>
      </c>
      <c r="Q89" t="str">
        <f t="shared" si="19"/>
        <v>43</v>
      </c>
      <c r="R89" t="str">
        <f t="shared" si="20"/>
        <v>94</v>
      </c>
      <c r="S89" t="str">
        <f t="shared" si="21"/>
        <v>3</v>
      </c>
      <c r="W89">
        <v>4124</v>
      </c>
      <c r="X89" t="s">
        <v>112</v>
      </c>
      <c r="Z89" s="125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>08006</v>
      </c>
      <c r="B90" s="40" t="str">
        <f>IF(C90="","",VLOOKUP('OPĆI DIO'!$C$1,'OPĆI DIO'!$N$4:$W$137,9,FALSE))</f>
        <v>Sveučilišta i veleučilišta u Republici Hrvatskoj</v>
      </c>
      <c r="C90" s="45">
        <v>43</v>
      </c>
      <c r="D90" s="40" t="str">
        <f t="shared" si="14"/>
        <v>Ostali prihodi za posebne namjene</v>
      </c>
      <c r="E90" s="280">
        <v>3232</v>
      </c>
      <c r="F90" s="40" t="str">
        <f t="shared" si="13"/>
        <v>Usluge tekućeg i investicijskog održavanja</v>
      </c>
      <c r="G90" s="76" t="s">
        <v>143</v>
      </c>
      <c r="H90" s="40" t="str">
        <f t="shared" si="15"/>
        <v>REDOVNA DJELATNOST SVEUČILIŠTA U ZAGREBU (IZ EVIDENCIJSKIH PRIHODA)</v>
      </c>
      <c r="I90" s="40" t="str">
        <f t="shared" si="16"/>
        <v>0942</v>
      </c>
      <c r="J90" s="281">
        <v>93900</v>
      </c>
      <c r="K90" s="281">
        <v>96810</v>
      </c>
      <c r="L90" s="281">
        <v>99812</v>
      </c>
      <c r="M90" s="264"/>
      <c r="N90" t="str">
        <f>IF(C90="","",'OPĆI DIO'!$C$1)</f>
        <v>1940 SVEUČILIŠTE U ZAGREBU - UČITELJSKI FAKULTET</v>
      </c>
      <c r="O90" t="str">
        <f t="shared" si="17"/>
        <v>323</v>
      </c>
      <c r="P90" t="str">
        <f t="shared" si="18"/>
        <v>32</v>
      </c>
      <c r="Q90" t="str">
        <f t="shared" si="19"/>
        <v>43</v>
      </c>
      <c r="R90" t="str">
        <f t="shared" si="20"/>
        <v>94</v>
      </c>
      <c r="S90" t="str">
        <f t="shared" si="21"/>
        <v>3</v>
      </c>
      <c r="W90">
        <v>4126</v>
      </c>
      <c r="X90" t="s">
        <v>156</v>
      </c>
      <c r="Z90" s="125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>08006</v>
      </c>
      <c r="B91" s="40" t="str">
        <f>IF(C91="","",VLOOKUP('OPĆI DIO'!$C$1,'OPĆI DIO'!$N$4:$W$137,9,FALSE))</f>
        <v>Sveučilišta i veleučilišta u Republici Hrvatskoj</v>
      </c>
      <c r="C91" s="45">
        <v>43</v>
      </c>
      <c r="D91" s="40" t="str">
        <f t="shared" si="14"/>
        <v>Ostali prihodi za posebne namjene</v>
      </c>
      <c r="E91" s="280">
        <v>3233</v>
      </c>
      <c r="F91" s="40" t="str">
        <f t="shared" si="13"/>
        <v>Usluge promidžbe i informiranja</v>
      </c>
      <c r="G91" s="76" t="s">
        <v>143</v>
      </c>
      <c r="H91" s="40" t="str">
        <f t="shared" si="15"/>
        <v>REDOVNA DJELATNOST SVEUČILIŠTA U ZAGREBU (IZ EVIDENCIJSKIH PRIHODA)</v>
      </c>
      <c r="I91" s="40" t="str">
        <f t="shared" si="16"/>
        <v>0942</v>
      </c>
      <c r="J91" s="281">
        <v>9085</v>
      </c>
      <c r="K91" s="281">
        <v>9366</v>
      </c>
      <c r="L91" s="281">
        <v>9657</v>
      </c>
      <c r="M91" s="264"/>
      <c r="N91" t="str">
        <f>IF(C91="","",'OPĆI DIO'!$C$1)</f>
        <v>1940 SVEUČILIŠTE U ZAGREBU - UČITELJSKI FAKULTET</v>
      </c>
      <c r="O91" t="str">
        <f t="shared" si="17"/>
        <v>323</v>
      </c>
      <c r="P91" t="str">
        <f t="shared" si="18"/>
        <v>32</v>
      </c>
      <c r="Q91" t="str">
        <f t="shared" si="19"/>
        <v>43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5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>08006</v>
      </c>
      <c r="B92" s="40" t="str">
        <f>IF(C92="","",VLOOKUP('OPĆI DIO'!$C$1,'OPĆI DIO'!$N$4:$W$137,9,FALSE))</f>
        <v>Sveučilišta i veleučilišta u Republici Hrvatskoj</v>
      </c>
      <c r="C92" s="45">
        <v>43</v>
      </c>
      <c r="D92" s="40" t="str">
        <f t="shared" si="14"/>
        <v>Ostali prihodi za posebne namjene</v>
      </c>
      <c r="E92" s="280">
        <v>3234</v>
      </c>
      <c r="F92" s="40" t="str">
        <f t="shared" si="13"/>
        <v>Komunalne usluge</v>
      </c>
      <c r="G92" s="76" t="s">
        <v>143</v>
      </c>
      <c r="H92" s="40" t="str">
        <f t="shared" si="15"/>
        <v>REDOVNA DJELATNOST SVEUČILIŠTA U ZAGREBU (IZ EVIDENCIJSKIH PRIHODA)</v>
      </c>
      <c r="I92" s="40" t="str">
        <f t="shared" si="16"/>
        <v>0942</v>
      </c>
      <c r="J92" s="281">
        <v>13283</v>
      </c>
      <c r="K92" s="281">
        <v>13694</v>
      </c>
      <c r="L92" s="281">
        <v>14119</v>
      </c>
      <c r="M92" s="264"/>
      <c r="N92" t="str">
        <f>IF(C92="","",'OPĆI DIO'!$C$1)</f>
        <v>1940 SVEUČILIŠTE U ZAGREBU - UČITELJSKI FAKULTET</v>
      </c>
      <c r="O92" t="str">
        <f t="shared" si="17"/>
        <v>323</v>
      </c>
      <c r="P92" t="str">
        <f t="shared" si="18"/>
        <v>32</v>
      </c>
      <c r="Q92" t="str">
        <f t="shared" si="19"/>
        <v>43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5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>08006</v>
      </c>
      <c r="B93" s="40" t="str">
        <f>IF(C93="","",VLOOKUP('OPĆI DIO'!$C$1,'OPĆI DIO'!$N$4:$W$137,9,FALSE))</f>
        <v>Sveučilišta i veleučilišta u Republici Hrvatskoj</v>
      </c>
      <c r="C93" s="45">
        <v>43</v>
      </c>
      <c r="D93" s="40" t="str">
        <f t="shared" si="14"/>
        <v>Ostali prihodi za posebne namjene</v>
      </c>
      <c r="E93" s="280">
        <v>3235</v>
      </c>
      <c r="F93" s="40" t="str">
        <f t="shared" si="13"/>
        <v>Zakupnine i najamnine</v>
      </c>
      <c r="G93" s="76" t="s">
        <v>143</v>
      </c>
      <c r="H93" s="40" t="str">
        <f t="shared" si="15"/>
        <v>REDOVNA DJELATNOST SVEUČILIŠTA U ZAGREBU (IZ EVIDENCIJSKIH PRIHODA)</v>
      </c>
      <c r="I93" s="40" t="str">
        <f t="shared" si="16"/>
        <v>0942</v>
      </c>
      <c r="J93" s="281">
        <v>6121</v>
      </c>
      <c r="K93" s="281">
        <v>6310</v>
      </c>
      <c r="L93" s="281">
        <v>6506</v>
      </c>
      <c r="M93" s="264"/>
      <c r="N93" t="str">
        <f>IF(C93="","",'OPĆI DIO'!$C$1)</f>
        <v>1940 SVEUČILIŠTE U ZAGREBU - UČITELJSKI FAKULTET</v>
      </c>
      <c r="O93" t="str">
        <f t="shared" si="17"/>
        <v>323</v>
      </c>
      <c r="P93" t="str">
        <f t="shared" si="18"/>
        <v>32</v>
      </c>
      <c r="Q93" t="str">
        <f t="shared" si="19"/>
        <v>43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5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>08006</v>
      </c>
      <c r="B94" s="40" t="str">
        <f>IF(C94="","",VLOOKUP('OPĆI DIO'!$C$1,'OPĆI DIO'!$N$4:$W$137,9,FALSE))</f>
        <v>Sveučilišta i veleučilišta u Republici Hrvatskoj</v>
      </c>
      <c r="C94" s="45">
        <v>43</v>
      </c>
      <c r="D94" s="40" t="str">
        <f t="shared" si="14"/>
        <v>Ostali prihodi za posebne namjene</v>
      </c>
      <c r="E94" s="280">
        <v>3236</v>
      </c>
      <c r="F94" s="40" t="str">
        <f t="shared" si="13"/>
        <v>Zdravstvene i veterinarske usluge</v>
      </c>
      <c r="G94" s="76" t="s">
        <v>143</v>
      </c>
      <c r="H94" s="40" t="str">
        <f t="shared" si="15"/>
        <v>REDOVNA DJELATNOST SVEUČILIŠTA U ZAGREBU (IZ EVIDENCIJSKIH PRIHODA)</v>
      </c>
      <c r="I94" s="40" t="str">
        <f t="shared" si="16"/>
        <v>0942</v>
      </c>
      <c r="J94" s="281">
        <v>7442</v>
      </c>
      <c r="K94" s="281">
        <v>7672</v>
      </c>
      <c r="L94" s="281">
        <v>7910</v>
      </c>
      <c r="M94" s="264"/>
      <c r="N94" t="str">
        <f>IF(C94="","",'OPĆI DIO'!$C$1)</f>
        <v>1940 SVEUČILIŠTE U ZAGREBU - UČITELJSKI FAKULTET</v>
      </c>
      <c r="O94" t="str">
        <f t="shared" si="17"/>
        <v>323</v>
      </c>
      <c r="P94" t="str">
        <f t="shared" si="18"/>
        <v>32</v>
      </c>
      <c r="Q94" t="str">
        <f t="shared" si="19"/>
        <v>43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5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>08006</v>
      </c>
      <c r="B95" s="40" t="str">
        <f>IF(C95="","",VLOOKUP('OPĆI DIO'!$C$1,'OPĆI DIO'!$N$4:$W$137,9,FALSE))</f>
        <v>Sveučilišta i veleučilišta u Republici Hrvatskoj</v>
      </c>
      <c r="C95" s="45">
        <v>43</v>
      </c>
      <c r="D95" s="40" t="str">
        <f t="shared" si="14"/>
        <v>Ostali prihodi za posebne namjene</v>
      </c>
      <c r="E95" s="280">
        <v>3237</v>
      </c>
      <c r="F95" s="40" t="str">
        <f t="shared" si="13"/>
        <v>Intelektualne i osobne usluge</v>
      </c>
      <c r="G95" s="76" t="s">
        <v>143</v>
      </c>
      <c r="H95" s="40" t="str">
        <f t="shared" si="15"/>
        <v>REDOVNA DJELATNOST SVEUČILIŠTA U ZAGREBU (IZ EVIDENCIJSKIH PRIHODA)</v>
      </c>
      <c r="I95" s="40" t="str">
        <f t="shared" si="16"/>
        <v>0942</v>
      </c>
      <c r="J95" s="281">
        <v>120401</v>
      </c>
      <c r="K95" s="281">
        <v>124153</v>
      </c>
      <c r="L95" s="281">
        <v>127993</v>
      </c>
      <c r="M95" s="264"/>
      <c r="N95" t="str">
        <f>IF(C95="","",'OPĆI DIO'!$C$1)</f>
        <v>1940 SVEUČILIŠTE U ZAGREBU - UČITELJSKI FAKULTET</v>
      </c>
      <c r="O95" t="str">
        <f t="shared" si="17"/>
        <v>323</v>
      </c>
      <c r="P95" t="str">
        <f t="shared" si="18"/>
        <v>32</v>
      </c>
      <c r="Q95" t="str">
        <f t="shared" si="19"/>
        <v>43</v>
      </c>
      <c r="R95" t="str">
        <f t="shared" si="20"/>
        <v>94</v>
      </c>
      <c r="S95" t="str">
        <f t="shared" si="21"/>
        <v>3</v>
      </c>
      <c r="W95">
        <v>4221</v>
      </c>
      <c r="X95" t="s">
        <v>93</v>
      </c>
      <c r="Z95" s="125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>08006</v>
      </c>
      <c r="B96" s="40" t="str">
        <f>IF(C96="","",VLOOKUP('OPĆI DIO'!$C$1,'OPĆI DIO'!$N$4:$W$137,9,FALSE))</f>
        <v>Sveučilišta i veleučilišta u Republici Hrvatskoj</v>
      </c>
      <c r="C96" s="45">
        <v>43</v>
      </c>
      <c r="D96" s="40" t="str">
        <f t="shared" si="14"/>
        <v>Ostali prihodi za posebne namjene</v>
      </c>
      <c r="E96" s="280">
        <v>3238</v>
      </c>
      <c r="F96" s="40" t="str">
        <f t="shared" si="13"/>
        <v>Računalne usluge</v>
      </c>
      <c r="G96" s="76" t="s">
        <v>143</v>
      </c>
      <c r="H96" s="40" t="str">
        <f t="shared" si="15"/>
        <v>REDOVNA DJELATNOST SVEUČILIŠTA U ZAGREBU (IZ EVIDENCIJSKIH PRIHODA)</v>
      </c>
      <c r="I96" s="40" t="str">
        <f t="shared" si="16"/>
        <v>0942</v>
      </c>
      <c r="J96" s="281">
        <v>12618</v>
      </c>
      <c r="K96" s="281">
        <v>13009</v>
      </c>
      <c r="L96" s="281">
        <v>13412</v>
      </c>
      <c r="M96" s="264"/>
      <c r="N96" t="str">
        <f>IF(C96="","",'OPĆI DIO'!$C$1)</f>
        <v>1940 SVEUČILIŠTE U ZAGREBU - UČITELJSKI FAKULTET</v>
      </c>
      <c r="O96" t="str">
        <f t="shared" si="17"/>
        <v>323</v>
      </c>
      <c r="P96" t="str">
        <f t="shared" si="18"/>
        <v>32</v>
      </c>
      <c r="Q96" t="str">
        <f t="shared" si="19"/>
        <v>43</v>
      </c>
      <c r="R96" t="str">
        <f t="shared" si="20"/>
        <v>94</v>
      </c>
      <c r="S96" t="str">
        <f t="shared" si="21"/>
        <v>3</v>
      </c>
      <c r="W96">
        <v>4222</v>
      </c>
      <c r="X96" t="s">
        <v>104</v>
      </c>
      <c r="Z96" s="125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>08006</v>
      </c>
      <c r="B97" s="40" t="str">
        <f>IF(C97="","",VLOOKUP('OPĆI DIO'!$C$1,'OPĆI DIO'!$N$4:$W$137,9,FALSE))</f>
        <v>Sveučilišta i veleučilišta u Republici Hrvatskoj</v>
      </c>
      <c r="C97" s="45">
        <v>43</v>
      </c>
      <c r="D97" s="40" t="str">
        <f t="shared" si="14"/>
        <v>Ostali prihodi za posebne namjene</v>
      </c>
      <c r="E97" s="280">
        <v>3239</v>
      </c>
      <c r="F97" s="40" t="str">
        <f t="shared" si="13"/>
        <v>Ostale usluge</v>
      </c>
      <c r="G97" s="76" t="s">
        <v>143</v>
      </c>
      <c r="H97" s="40" t="str">
        <f t="shared" si="15"/>
        <v>REDOVNA DJELATNOST SVEUČILIŠTA U ZAGREBU (IZ EVIDENCIJSKIH PRIHODA)</v>
      </c>
      <c r="I97" s="40" t="str">
        <f t="shared" si="16"/>
        <v>0942</v>
      </c>
      <c r="J97" s="281">
        <v>48694</v>
      </c>
      <c r="K97" s="281">
        <v>50203</v>
      </c>
      <c r="L97" s="281">
        <v>51769</v>
      </c>
      <c r="M97" s="264"/>
      <c r="N97" t="str">
        <f>IF(C97="","",'OPĆI DIO'!$C$1)</f>
        <v>1940 SVEUČILIŠTE U ZAGREBU - UČITELJSKI FAKULTET</v>
      </c>
      <c r="O97" t="str">
        <f t="shared" si="17"/>
        <v>323</v>
      </c>
      <c r="P97" t="str">
        <f t="shared" si="18"/>
        <v>32</v>
      </c>
      <c r="Q97" t="str">
        <f t="shared" si="19"/>
        <v>43</v>
      </c>
      <c r="R97" t="str">
        <f t="shared" si="20"/>
        <v>94</v>
      </c>
      <c r="S97" t="str">
        <f t="shared" si="21"/>
        <v>3</v>
      </c>
      <c r="W97">
        <v>4223</v>
      </c>
      <c r="X97" t="s">
        <v>117</v>
      </c>
      <c r="Z97" s="125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>08006</v>
      </c>
      <c r="B98" s="40" t="str">
        <f>IF(C98="","",VLOOKUP('OPĆI DIO'!$C$1,'OPĆI DIO'!$N$4:$W$137,9,FALSE))</f>
        <v>Sveučilišta i veleučilišta u Republici Hrvatskoj</v>
      </c>
      <c r="C98" s="45">
        <v>43</v>
      </c>
      <c r="D98" s="40" t="str">
        <f t="shared" si="14"/>
        <v>Ostali prihodi za posebne namjene</v>
      </c>
      <c r="E98" s="280">
        <v>3241</v>
      </c>
      <c r="F98" s="40" t="str">
        <f t="shared" si="13"/>
        <v>Naknade troškova osobama izvan radnog odnosa</v>
      </c>
      <c r="G98" s="76" t="s">
        <v>143</v>
      </c>
      <c r="H98" s="40" t="str">
        <f t="shared" si="15"/>
        <v>REDOVNA DJELATNOST SVEUČILIŠTA U ZAGREBU (IZ EVIDENCIJSKIH PRIHODA)</v>
      </c>
      <c r="I98" s="40" t="str">
        <f t="shared" si="16"/>
        <v>0942</v>
      </c>
      <c r="J98" s="281">
        <v>13980</v>
      </c>
      <c r="K98" s="281">
        <v>14413</v>
      </c>
      <c r="L98" s="281">
        <v>14860</v>
      </c>
      <c r="M98" s="264"/>
      <c r="N98" t="str">
        <f>IF(C98="","",'OPĆI DIO'!$C$1)</f>
        <v>1940 SVEUČILIŠTE U ZAGREBU - UČITELJSKI FAKULTET</v>
      </c>
      <c r="O98" t="str">
        <f t="shared" si="17"/>
        <v>324</v>
      </c>
      <c r="P98" t="str">
        <f t="shared" si="18"/>
        <v>32</v>
      </c>
      <c r="Q98" t="str">
        <f t="shared" si="19"/>
        <v>43</v>
      </c>
      <c r="R98" t="str">
        <f t="shared" si="20"/>
        <v>94</v>
      </c>
      <c r="S98" t="str">
        <f t="shared" si="21"/>
        <v>3</v>
      </c>
      <c r="W98">
        <v>4224</v>
      </c>
      <c r="X98" t="s">
        <v>110</v>
      </c>
      <c r="Z98" s="125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>08006</v>
      </c>
      <c r="B99" s="40" t="str">
        <f>IF(C99="","",VLOOKUP('OPĆI DIO'!$C$1,'OPĆI DIO'!$N$4:$W$137,9,FALSE))</f>
        <v>Sveučilišta i veleučilišta u Republici Hrvatskoj</v>
      </c>
      <c r="C99" s="45">
        <v>43</v>
      </c>
      <c r="D99" s="40" t="str">
        <f t="shared" si="14"/>
        <v>Ostali prihodi za posebne namjene</v>
      </c>
      <c r="E99" s="280">
        <v>3292</v>
      </c>
      <c r="F99" s="40" t="str">
        <f t="shared" si="13"/>
        <v>Premije osiguranja</v>
      </c>
      <c r="G99" s="76" t="s">
        <v>143</v>
      </c>
      <c r="H99" s="40" t="str">
        <f t="shared" si="15"/>
        <v>REDOVNA DJELATNOST SVEUČILIŠTA U ZAGREBU (IZ EVIDENCIJSKIH PRIHODA)</v>
      </c>
      <c r="I99" s="40" t="str">
        <f t="shared" si="16"/>
        <v>0942</v>
      </c>
      <c r="J99" s="281">
        <v>7109</v>
      </c>
      <c r="K99" s="281">
        <v>7329</v>
      </c>
      <c r="L99" s="281">
        <v>7556</v>
      </c>
      <c r="M99" s="264"/>
      <c r="N99" t="str">
        <f>IF(C99="","",'OPĆI DIO'!$C$1)</f>
        <v>1940 SVEUČILIŠTE U ZAGREBU - UČITELJSKI FAKULTET</v>
      </c>
      <c r="O99" t="str">
        <f t="shared" si="17"/>
        <v>329</v>
      </c>
      <c r="P99" t="str">
        <f t="shared" si="18"/>
        <v>32</v>
      </c>
      <c r="Q99" t="str">
        <f t="shared" si="19"/>
        <v>43</v>
      </c>
      <c r="R99" t="str">
        <f t="shared" si="20"/>
        <v>94</v>
      </c>
      <c r="S99" t="str">
        <f t="shared" si="21"/>
        <v>3</v>
      </c>
      <c r="W99">
        <v>4225</v>
      </c>
      <c r="X99" s="273" t="s">
        <v>6615</v>
      </c>
      <c r="Z99" s="125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>08006</v>
      </c>
      <c r="B100" s="40" t="str">
        <f>IF(C100="","",VLOOKUP('OPĆI DIO'!$C$1,'OPĆI DIO'!$N$4:$W$137,9,FALSE))</f>
        <v>Sveučilišta i veleučilišta u Republici Hrvatskoj</v>
      </c>
      <c r="C100" s="45">
        <v>43</v>
      </c>
      <c r="D100" s="40" t="str">
        <f t="shared" si="14"/>
        <v>Ostali prihodi za posebne namjene</v>
      </c>
      <c r="E100" s="280">
        <v>3293</v>
      </c>
      <c r="F100" s="40" t="str">
        <f t="shared" si="13"/>
        <v>Reprezentacija</v>
      </c>
      <c r="G100" s="76" t="s">
        <v>143</v>
      </c>
      <c r="H100" s="40" t="str">
        <f t="shared" si="15"/>
        <v>REDOVNA DJELATNOST SVEUČILIŠTA U ZAGREBU (IZ EVIDENCIJSKIH PRIHODA)</v>
      </c>
      <c r="I100" s="40" t="str">
        <f t="shared" si="16"/>
        <v>0942</v>
      </c>
      <c r="J100" s="281">
        <v>34140</v>
      </c>
      <c r="K100" s="281">
        <v>35198</v>
      </c>
      <c r="L100" s="281">
        <v>36289</v>
      </c>
      <c r="M100" s="264"/>
      <c r="N100" t="str">
        <f>IF(C100="","",'OPĆI DIO'!$C$1)</f>
        <v>1940 SVEUČILIŠTE U ZAGREBU - UČITELJSKI FAKULTET</v>
      </c>
      <c r="O100" t="str">
        <f t="shared" si="17"/>
        <v>329</v>
      </c>
      <c r="P100" t="str">
        <f t="shared" si="18"/>
        <v>32</v>
      </c>
      <c r="Q100" t="str">
        <f t="shared" si="19"/>
        <v>43</v>
      </c>
      <c r="R100" t="str">
        <f t="shared" si="20"/>
        <v>94</v>
      </c>
      <c r="S100" t="str">
        <f t="shared" si="21"/>
        <v>3</v>
      </c>
      <c r="W100">
        <v>4226</v>
      </c>
      <c r="X100" t="s">
        <v>159</v>
      </c>
      <c r="Z100" s="125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>08006</v>
      </c>
      <c r="B101" s="40" t="str">
        <f>IF(C101="","",VLOOKUP('OPĆI DIO'!$C$1,'OPĆI DIO'!$N$4:$W$137,9,FALSE))</f>
        <v>Sveučilišta i veleučilišta u Republici Hrvatskoj</v>
      </c>
      <c r="C101" s="45">
        <v>43</v>
      </c>
      <c r="D101" s="40" t="str">
        <f t="shared" si="14"/>
        <v>Ostali prihodi za posebne namjene</v>
      </c>
      <c r="E101" s="280">
        <v>3295</v>
      </c>
      <c r="F101" s="40" t="str">
        <f t="shared" si="13"/>
        <v>Pristojbe i naknade</v>
      </c>
      <c r="G101" s="76" t="s">
        <v>143</v>
      </c>
      <c r="H101" s="40" t="str">
        <f t="shared" si="15"/>
        <v>REDOVNA DJELATNOST SVEUČILIŠTA U ZAGREBU (IZ EVIDENCIJSKIH PRIHODA)</v>
      </c>
      <c r="I101" s="40" t="str">
        <f t="shared" si="16"/>
        <v>0942</v>
      </c>
      <c r="J101" s="281">
        <v>3555</v>
      </c>
      <c r="K101" s="281">
        <v>3665</v>
      </c>
      <c r="L101" s="281">
        <v>3778</v>
      </c>
      <c r="M101" s="264"/>
      <c r="N101" t="str">
        <f>IF(C101="","",'OPĆI DIO'!$C$1)</f>
        <v>1940 SVEUČILIŠTE U ZAGREBU - UČITELJSKI FAKULTET</v>
      </c>
      <c r="O101" t="str">
        <f t="shared" si="17"/>
        <v>329</v>
      </c>
      <c r="P101" t="str">
        <f t="shared" si="18"/>
        <v>32</v>
      </c>
      <c r="Q101" t="str">
        <f t="shared" si="19"/>
        <v>43</v>
      </c>
      <c r="R101" t="str">
        <f t="shared" si="20"/>
        <v>94</v>
      </c>
      <c r="S101" t="str">
        <f t="shared" si="21"/>
        <v>3</v>
      </c>
      <c r="W101">
        <v>4227</v>
      </c>
      <c r="X101" t="s">
        <v>127</v>
      </c>
      <c r="Z101" s="125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>08006</v>
      </c>
      <c r="B102" s="40" t="str">
        <f>IF(C102="","",VLOOKUP('OPĆI DIO'!$C$1,'OPĆI DIO'!$N$4:$W$137,9,FALSE))</f>
        <v>Sveučilišta i veleučilišta u Republici Hrvatskoj</v>
      </c>
      <c r="C102" s="45">
        <v>43</v>
      </c>
      <c r="D102" s="40" t="str">
        <f t="shared" si="14"/>
        <v>Ostali prihodi za posebne namjene</v>
      </c>
      <c r="E102" s="280">
        <v>3299</v>
      </c>
      <c r="F102" s="40" t="str">
        <f t="shared" si="13"/>
        <v>Ostali nespomenuti rashodi poslovanja</v>
      </c>
      <c r="G102" s="76" t="s">
        <v>143</v>
      </c>
      <c r="H102" s="40" t="str">
        <f t="shared" si="15"/>
        <v>REDOVNA DJELATNOST SVEUČILIŠTA U ZAGREBU (IZ EVIDENCIJSKIH PRIHODA)</v>
      </c>
      <c r="I102" s="40" t="str">
        <f t="shared" si="16"/>
        <v>0942</v>
      </c>
      <c r="J102" s="281">
        <v>3781</v>
      </c>
      <c r="K102" s="281">
        <v>3898</v>
      </c>
      <c r="L102" s="281">
        <v>4019</v>
      </c>
      <c r="M102" s="264"/>
      <c r="N102" t="str">
        <f>IF(C102="","",'OPĆI DIO'!$C$1)</f>
        <v>1940 SVEUČILIŠTE U ZAGREBU - UČITELJSKI FAKULTET</v>
      </c>
      <c r="O102" t="str">
        <f t="shared" si="17"/>
        <v>329</v>
      </c>
      <c r="P102" t="str">
        <f t="shared" si="18"/>
        <v>32</v>
      </c>
      <c r="Q102" t="str">
        <f t="shared" si="19"/>
        <v>43</v>
      </c>
      <c r="R102" t="str">
        <f t="shared" si="20"/>
        <v>94</v>
      </c>
      <c r="S102" t="str">
        <f t="shared" si="21"/>
        <v>3</v>
      </c>
      <c r="W102">
        <v>4231</v>
      </c>
      <c r="X102" t="s">
        <v>160</v>
      </c>
      <c r="Z102" s="125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>08006</v>
      </c>
      <c r="B103" s="40" t="str">
        <f>IF(C103="","",VLOOKUP('OPĆI DIO'!$C$1,'OPĆI DIO'!$N$4:$W$137,9,FALSE))</f>
        <v>Sveučilišta i veleučilišta u Republici Hrvatskoj</v>
      </c>
      <c r="C103" s="45">
        <v>43</v>
      </c>
      <c r="D103" s="40" t="str">
        <f t="shared" si="14"/>
        <v>Ostali prihodi za posebne namjene</v>
      </c>
      <c r="E103" s="280">
        <v>3431</v>
      </c>
      <c r="F103" s="40" t="str">
        <f t="shared" si="13"/>
        <v>Bankarske usluge i usluge platnog prometa</v>
      </c>
      <c r="G103" s="76" t="s">
        <v>143</v>
      </c>
      <c r="H103" s="40" t="str">
        <f t="shared" si="15"/>
        <v>REDOVNA DJELATNOST SVEUČILIŠTA U ZAGREBU (IZ EVIDENCIJSKIH PRIHODA)</v>
      </c>
      <c r="I103" s="40" t="str">
        <f t="shared" si="16"/>
        <v>0942</v>
      </c>
      <c r="J103" s="281">
        <v>7844</v>
      </c>
      <c r="K103" s="281">
        <v>8087</v>
      </c>
      <c r="L103" s="281">
        <v>8337</v>
      </c>
      <c r="M103" s="264"/>
      <c r="N103" t="str">
        <f>IF(C103="","",'OPĆI DIO'!$C$1)</f>
        <v>1940 SVEUČILIŠTE U ZAGREBU - UČITELJSKI FAKULTET</v>
      </c>
      <c r="O103" t="str">
        <f t="shared" si="17"/>
        <v>343</v>
      </c>
      <c r="P103" t="str">
        <f t="shared" si="18"/>
        <v>34</v>
      </c>
      <c r="Q103" t="str">
        <f t="shared" si="19"/>
        <v>43</v>
      </c>
      <c r="R103" t="str">
        <f t="shared" si="20"/>
        <v>94</v>
      </c>
      <c r="S103" t="str">
        <f t="shared" si="21"/>
        <v>3</v>
      </c>
      <c r="W103">
        <v>4233</v>
      </c>
      <c r="X103" t="s">
        <v>168</v>
      </c>
      <c r="Z103" s="125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>08006</v>
      </c>
      <c r="B104" s="40" t="str">
        <f>IF(C104="","",VLOOKUP('OPĆI DIO'!$C$1,'OPĆI DIO'!$N$4:$W$137,9,FALSE))</f>
        <v>Sveučilišta i veleučilišta u Republici Hrvatskoj</v>
      </c>
      <c r="C104" s="45">
        <v>43</v>
      </c>
      <c r="D104" s="40" t="str">
        <f t="shared" si="14"/>
        <v>Ostali prihodi za posebne namjene</v>
      </c>
      <c r="E104" s="280">
        <v>3432</v>
      </c>
      <c r="F104" s="40" t="str">
        <f t="shared" si="13"/>
        <v>Negativne tečajne razlike i razlike zbog primjene valutne kl</v>
      </c>
      <c r="G104" s="76" t="s">
        <v>143</v>
      </c>
      <c r="H104" s="40" t="str">
        <f t="shared" si="15"/>
        <v>REDOVNA DJELATNOST SVEUČILIŠTA U ZAGREBU (IZ EVIDENCIJSKIH PRIHODA)</v>
      </c>
      <c r="I104" s="40" t="str">
        <f t="shared" si="16"/>
        <v>0942</v>
      </c>
      <c r="J104" s="281">
        <v>71</v>
      </c>
      <c r="K104" s="281">
        <v>73</v>
      </c>
      <c r="L104" s="281">
        <v>75</v>
      </c>
      <c r="M104" s="264"/>
      <c r="N104" t="str">
        <f>IF(C104="","",'OPĆI DIO'!$C$1)</f>
        <v>1940 SVEUČILIŠTE U ZAGREBU - UČITELJSKI FAKULTET</v>
      </c>
      <c r="O104" t="str">
        <f t="shared" si="17"/>
        <v>343</v>
      </c>
      <c r="P104" t="str">
        <f t="shared" si="18"/>
        <v>34</v>
      </c>
      <c r="Q104" t="str">
        <f t="shared" si="19"/>
        <v>43</v>
      </c>
      <c r="R104" t="str">
        <f t="shared" si="20"/>
        <v>94</v>
      </c>
      <c r="S104" t="str">
        <f t="shared" si="21"/>
        <v>3</v>
      </c>
      <c r="W104">
        <v>4241</v>
      </c>
      <c r="X104" t="s">
        <v>105</v>
      </c>
      <c r="Z104" s="125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>08006</v>
      </c>
      <c r="B105" s="40" t="str">
        <f>IF(C105="","",VLOOKUP('OPĆI DIO'!$C$1,'OPĆI DIO'!$N$4:$W$137,9,FALSE))</f>
        <v>Sveučilišta i veleučilišta u Republici Hrvatskoj</v>
      </c>
      <c r="C105" s="45">
        <v>43</v>
      </c>
      <c r="D105" s="40" t="str">
        <f t="shared" si="14"/>
        <v>Ostali prihodi za posebne namjene</v>
      </c>
      <c r="E105" s="280">
        <v>3433</v>
      </c>
      <c r="F105" s="40" t="str">
        <f t="shared" si="13"/>
        <v>Zatezne kamate</v>
      </c>
      <c r="G105" s="76" t="s">
        <v>143</v>
      </c>
      <c r="H105" s="40" t="str">
        <f t="shared" si="15"/>
        <v>REDOVNA DJELATNOST SVEUČILIŠTA U ZAGREBU (IZ EVIDENCIJSKIH PRIHODA)</v>
      </c>
      <c r="I105" s="40" t="str">
        <f t="shared" si="16"/>
        <v>0942</v>
      </c>
      <c r="J105" s="281">
        <v>5886</v>
      </c>
      <c r="K105" s="281">
        <v>6068</v>
      </c>
      <c r="L105" s="281">
        <v>6256</v>
      </c>
      <c r="M105" s="264"/>
      <c r="N105" t="str">
        <f>IF(C105="","",'OPĆI DIO'!$C$1)</f>
        <v>1940 SVEUČILIŠTE U ZAGREBU - UČITELJSKI FAKULTET</v>
      </c>
      <c r="O105" t="str">
        <f t="shared" si="17"/>
        <v>343</v>
      </c>
      <c r="P105" t="str">
        <f t="shared" si="18"/>
        <v>34</v>
      </c>
      <c r="Q105" t="str">
        <f t="shared" si="19"/>
        <v>43</v>
      </c>
      <c r="R105" t="str">
        <f t="shared" si="20"/>
        <v>94</v>
      </c>
      <c r="S105" t="str">
        <f t="shared" si="21"/>
        <v>3</v>
      </c>
      <c r="W105">
        <v>4242</v>
      </c>
      <c r="X105" t="s">
        <v>137</v>
      </c>
      <c r="Z105" s="125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>
      <c r="A106" s="40" t="str">
        <f>IF(C106="","",VLOOKUP('OPĆI DIO'!$C$1,'OPĆI DIO'!$N$4:$W$137,10,FALSE))</f>
        <v>08006</v>
      </c>
      <c r="B106" s="40" t="str">
        <f>IF(C106="","",VLOOKUP('OPĆI DIO'!$C$1,'OPĆI DIO'!$N$4:$W$137,9,FALSE))</f>
        <v>Sveučilišta i veleučilišta u Republici Hrvatskoj</v>
      </c>
      <c r="C106" s="45">
        <v>43</v>
      </c>
      <c r="D106" s="40" t="str">
        <f t="shared" si="14"/>
        <v>Ostali prihodi za posebne namjene</v>
      </c>
      <c r="E106" s="280">
        <v>3434</v>
      </c>
      <c r="F106" s="40" t="str">
        <f t="shared" si="13"/>
        <v>Ostali nespomenuti financijski rashodi</v>
      </c>
      <c r="G106" s="76" t="s">
        <v>143</v>
      </c>
      <c r="H106" s="40" t="str">
        <f t="shared" si="15"/>
        <v>REDOVNA DJELATNOST SVEUČILIŠTA U ZAGREBU (IZ EVIDENCIJSKIH PRIHODA)</v>
      </c>
      <c r="I106" s="40" t="str">
        <f t="shared" si="16"/>
        <v>0942</v>
      </c>
      <c r="J106" s="281">
        <v>4149</v>
      </c>
      <c r="K106" s="281">
        <v>4277</v>
      </c>
      <c r="L106" s="281">
        <v>4410</v>
      </c>
      <c r="M106" s="264"/>
      <c r="N106" t="str">
        <f>IF(C106="","",'OPĆI DIO'!$C$1)</f>
        <v>1940 SVEUČILIŠTE U ZAGREBU - UČITELJSKI FAKULTET</v>
      </c>
      <c r="O106" t="str">
        <f t="shared" si="17"/>
        <v>343</v>
      </c>
      <c r="P106" t="str">
        <f t="shared" si="18"/>
        <v>34</v>
      </c>
      <c r="Q106" t="str">
        <f t="shared" si="19"/>
        <v>43</v>
      </c>
      <c r="R106" t="str">
        <f t="shared" si="20"/>
        <v>94</v>
      </c>
      <c r="S106" t="str">
        <f t="shared" si="21"/>
        <v>3</v>
      </c>
      <c r="W106">
        <v>4244</v>
      </c>
      <c r="X106" t="s">
        <v>169</v>
      </c>
      <c r="Z106" s="125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>08006</v>
      </c>
      <c r="B107" s="40" t="str">
        <f>IF(C107="","",VLOOKUP('OPĆI DIO'!$C$1,'OPĆI DIO'!$N$4:$W$137,9,FALSE))</f>
        <v>Sveučilišta i veleučilišta u Republici Hrvatskoj</v>
      </c>
      <c r="C107" s="45">
        <v>43</v>
      </c>
      <c r="D107" s="40" t="str">
        <f t="shared" si="14"/>
        <v>Ostali prihodi za posebne namjene</v>
      </c>
      <c r="E107" s="280">
        <v>3721</v>
      </c>
      <c r="F107" s="40" t="str">
        <f t="shared" si="13"/>
        <v>Naknade građanima i kućanstvima u novcu</v>
      </c>
      <c r="G107" s="76" t="s">
        <v>143</v>
      </c>
      <c r="H107" s="40" t="str">
        <f t="shared" si="15"/>
        <v>REDOVNA DJELATNOST SVEUČILIŠTA U ZAGREBU (IZ EVIDENCIJSKIH PRIHODA)</v>
      </c>
      <c r="I107" s="40" t="str">
        <f t="shared" si="16"/>
        <v>0942</v>
      </c>
      <c r="J107" s="281">
        <v>7763</v>
      </c>
      <c r="K107" s="281">
        <v>8003</v>
      </c>
      <c r="L107" s="281">
        <v>8251</v>
      </c>
      <c r="M107" s="264"/>
      <c r="N107" t="str">
        <f>IF(C107="","",'OPĆI DIO'!$C$1)</f>
        <v>1940 SVEUČILIŠTE U ZAGREBU - UČITELJSKI FAKULTET</v>
      </c>
      <c r="O107" t="str">
        <f t="shared" si="17"/>
        <v>372</v>
      </c>
      <c r="P107" t="str">
        <f t="shared" si="18"/>
        <v>37</v>
      </c>
      <c r="Q107" t="str">
        <f t="shared" si="19"/>
        <v>43</v>
      </c>
      <c r="R107" t="str">
        <f t="shared" si="20"/>
        <v>94</v>
      </c>
      <c r="S107" t="str">
        <f t="shared" si="21"/>
        <v>3</v>
      </c>
      <c r="W107">
        <v>4251</v>
      </c>
      <c r="X107" t="s">
        <v>161</v>
      </c>
      <c r="Z107" s="125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>08006</v>
      </c>
      <c r="B108" s="40" t="str">
        <f>IF(C108="","",VLOOKUP('OPĆI DIO'!$C$1,'OPĆI DIO'!$N$4:$W$137,9,FALSE))</f>
        <v>Sveučilišta i veleučilišta u Republici Hrvatskoj</v>
      </c>
      <c r="C108" s="45">
        <v>43</v>
      </c>
      <c r="D108" s="40" t="str">
        <f t="shared" si="14"/>
        <v>Ostali prihodi za posebne namjene</v>
      </c>
      <c r="E108" s="280">
        <v>4221</v>
      </c>
      <c r="F108" s="40" t="str">
        <f t="shared" si="13"/>
        <v>Uredska oprema i namještaj</v>
      </c>
      <c r="G108" s="76" t="s">
        <v>143</v>
      </c>
      <c r="H108" s="40" t="str">
        <f t="shared" si="15"/>
        <v>REDOVNA DJELATNOST SVEUČILIŠTA U ZAGREBU (IZ EVIDENCIJSKIH PRIHODA)</v>
      </c>
      <c r="I108" s="40" t="str">
        <f t="shared" si="16"/>
        <v>0942</v>
      </c>
      <c r="J108" s="281">
        <v>24881</v>
      </c>
      <c r="K108" s="281">
        <v>25652</v>
      </c>
      <c r="L108" s="281">
        <v>26447</v>
      </c>
      <c r="M108" s="264"/>
      <c r="N108" t="str">
        <f>IF(C108="","",'OPĆI DIO'!$C$1)</f>
        <v>1940 SVEUČILIŠTE U ZAGREBU - UČITELJSKI FAKULTET</v>
      </c>
      <c r="O108" t="str">
        <f t="shared" si="17"/>
        <v>422</v>
      </c>
      <c r="P108" t="str">
        <f t="shared" si="18"/>
        <v>42</v>
      </c>
      <c r="Q108" t="str">
        <f t="shared" si="19"/>
        <v>43</v>
      </c>
      <c r="R108" t="str">
        <f t="shared" si="20"/>
        <v>94</v>
      </c>
      <c r="S108" t="str">
        <f t="shared" si="21"/>
        <v>4</v>
      </c>
      <c r="W108">
        <v>4252</v>
      </c>
      <c r="X108" t="s">
        <v>162</v>
      </c>
      <c r="Z108" s="125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>08006</v>
      </c>
      <c r="B109" s="40" t="str">
        <f>IF(C109="","",VLOOKUP('OPĆI DIO'!$C$1,'OPĆI DIO'!$N$4:$W$137,9,FALSE))</f>
        <v>Sveučilišta i veleučilišta u Republici Hrvatskoj</v>
      </c>
      <c r="C109" s="45">
        <v>43</v>
      </c>
      <c r="D109" s="40" t="str">
        <f t="shared" si="14"/>
        <v>Ostali prihodi za posebne namjene</v>
      </c>
      <c r="E109" s="280">
        <v>4222</v>
      </c>
      <c r="F109" s="40" t="str">
        <f t="shared" si="13"/>
        <v>Komunikacijska oprema</v>
      </c>
      <c r="G109" s="76" t="s">
        <v>143</v>
      </c>
      <c r="H109" s="40" t="str">
        <f t="shared" si="15"/>
        <v>REDOVNA DJELATNOST SVEUČILIŠTA U ZAGREBU (IZ EVIDENCIJSKIH PRIHODA)</v>
      </c>
      <c r="I109" s="40" t="str">
        <f t="shared" si="16"/>
        <v>0942</v>
      </c>
      <c r="J109" s="281">
        <v>5331</v>
      </c>
      <c r="K109" s="281">
        <v>5496</v>
      </c>
      <c r="L109" s="281">
        <v>5666</v>
      </c>
      <c r="M109" s="264"/>
      <c r="N109" t="str">
        <f>IF(C109="","",'OPĆI DIO'!$C$1)</f>
        <v>1940 SVEUČILIŠTE U ZAGREBU - UČITELJSKI FAKULTET</v>
      </c>
      <c r="O109" t="str">
        <f t="shared" si="17"/>
        <v>422</v>
      </c>
      <c r="P109" t="str">
        <f t="shared" si="18"/>
        <v>42</v>
      </c>
      <c r="Q109" t="str">
        <f t="shared" si="19"/>
        <v>43</v>
      </c>
      <c r="R109" t="str">
        <f t="shared" si="20"/>
        <v>94</v>
      </c>
      <c r="S109" t="str">
        <f t="shared" si="21"/>
        <v>4</v>
      </c>
      <c r="W109">
        <v>4262</v>
      </c>
      <c r="X109" t="s">
        <v>106</v>
      </c>
      <c r="Z109" s="125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>08006</v>
      </c>
      <c r="B110" s="40" t="str">
        <f>IF(C110="","",VLOOKUP('OPĆI DIO'!$C$1,'OPĆI DIO'!$N$4:$W$137,9,FALSE))</f>
        <v>Sveučilišta i veleučilišta u Republici Hrvatskoj</v>
      </c>
      <c r="C110" s="45">
        <v>43</v>
      </c>
      <c r="D110" s="40" t="str">
        <f t="shared" si="14"/>
        <v>Ostali prihodi za posebne namjene</v>
      </c>
      <c r="E110" s="280">
        <v>4223</v>
      </c>
      <c r="F110" s="40" t="str">
        <f t="shared" si="13"/>
        <v>Oprema za održavanje i zaštitu</v>
      </c>
      <c r="G110" s="76" t="s">
        <v>143</v>
      </c>
      <c r="H110" s="40" t="str">
        <f t="shared" si="15"/>
        <v>REDOVNA DJELATNOST SVEUČILIŠTA U ZAGREBU (IZ EVIDENCIJSKIH PRIHODA)</v>
      </c>
      <c r="I110" s="40" t="str">
        <f t="shared" si="16"/>
        <v>0942</v>
      </c>
      <c r="J110" s="281">
        <v>4442</v>
      </c>
      <c r="K110" s="281">
        <v>4579</v>
      </c>
      <c r="L110" s="281">
        <v>4721</v>
      </c>
      <c r="M110" s="264"/>
      <c r="N110" t="str">
        <f>IF(C110="","",'OPĆI DIO'!$C$1)</f>
        <v>1940 SVEUČILIŠTE U ZAGREBU - UČITELJSKI FAKULTET</v>
      </c>
      <c r="O110" t="str">
        <f t="shared" si="17"/>
        <v>422</v>
      </c>
      <c r="P110" t="str">
        <f t="shared" si="18"/>
        <v>42</v>
      </c>
      <c r="Q110" t="str">
        <f t="shared" si="19"/>
        <v>43</v>
      </c>
      <c r="R110" t="str">
        <f t="shared" si="20"/>
        <v>94</v>
      </c>
      <c r="S110" t="str">
        <f t="shared" si="21"/>
        <v>4</v>
      </c>
      <c r="W110">
        <v>4263</v>
      </c>
      <c r="X110" t="s">
        <v>163</v>
      </c>
      <c r="Z110" s="125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>08006</v>
      </c>
      <c r="B111" s="40" t="str">
        <f>IF(C111="","",VLOOKUP('OPĆI DIO'!$C$1,'OPĆI DIO'!$N$4:$W$137,9,FALSE))</f>
        <v>Sveučilišta i veleučilišta u Republici Hrvatskoj</v>
      </c>
      <c r="C111" s="45">
        <v>43</v>
      </c>
      <c r="D111" s="40" t="str">
        <f t="shared" si="14"/>
        <v>Ostali prihodi za posebne namjene</v>
      </c>
      <c r="E111" s="280">
        <v>4225</v>
      </c>
      <c r="F111" s="40" t="str">
        <f t="shared" si="13"/>
        <v>Instrumenti i uređaji</v>
      </c>
      <c r="G111" s="76" t="s">
        <v>143</v>
      </c>
      <c r="H111" s="40" t="str">
        <f t="shared" si="15"/>
        <v>REDOVNA DJELATNOST SVEUČILIŠTA U ZAGREBU (IZ EVIDENCIJSKIH PRIHODA)</v>
      </c>
      <c r="I111" s="40" t="str">
        <f t="shared" si="16"/>
        <v>0942</v>
      </c>
      <c r="J111" s="281">
        <v>5331</v>
      </c>
      <c r="K111" s="281">
        <v>5496</v>
      </c>
      <c r="L111" s="281">
        <v>5666</v>
      </c>
      <c r="M111" s="264"/>
      <c r="N111" t="str">
        <f>IF(C111="","",'OPĆI DIO'!$C$1)</f>
        <v>1940 SVEUČILIŠTE U ZAGREBU - UČITELJSKI FAKULTET</v>
      </c>
      <c r="O111" t="str">
        <f t="shared" si="17"/>
        <v>422</v>
      </c>
      <c r="P111" t="str">
        <f t="shared" si="18"/>
        <v>42</v>
      </c>
      <c r="Q111" t="str">
        <f t="shared" si="19"/>
        <v>43</v>
      </c>
      <c r="R111" t="str">
        <f t="shared" si="20"/>
        <v>94</v>
      </c>
      <c r="S111" t="str">
        <f t="shared" si="21"/>
        <v>4</v>
      </c>
      <c r="W111">
        <v>4264</v>
      </c>
      <c r="X111" t="s">
        <v>118</v>
      </c>
      <c r="Z111" s="125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>08006</v>
      </c>
      <c r="B112" s="40" t="str">
        <f>IF(C112="","",VLOOKUP('OPĆI DIO'!$C$1,'OPĆI DIO'!$N$4:$W$137,9,FALSE))</f>
        <v>Sveučilišta i veleučilišta u Republici Hrvatskoj</v>
      </c>
      <c r="C112" s="45">
        <v>43</v>
      </c>
      <c r="D112" s="40" t="str">
        <f t="shared" si="14"/>
        <v>Ostali prihodi za posebne namjene</v>
      </c>
      <c r="E112" s="280">
        <v>4226</v>
      </c>
      <c r="F112" s="40" t="str">
        <f t="shared" si="13"/>
        <v>Sportska i glazbena oprema</v>
      </c>
      <c r="G112" s="76" t="s">
        <v>143</v>
      </c>
      <c r="H112" s="40" t="str">
        <f t="shared" si="15"/>
        <v>REDOVNA DJELATNOST SVEUČILIŠTA U ZAGREBU (IZ EVIDENCIJSKIH PRIHODA)</v>
      </c>
      <c r="I112" s="40" t="str">
        <f t="shared" si="16"/>
        <v>0942</v>
      </c>
      <c r="J112" s="281">
        <v>7109</v>
      </c>
      <c r="K112" s="281">
        <v>7329</v>
      </c>
      <c r="L112" s="281">
        <v>7556</v>
      </c>
      <c r="M112" s="264"/>
      <c r="N112" t="str">
        <f>IF(C112="","",'OPĆI DIO'!$C$1)</f>
        <v>1940 SVEUČILIŠTE U ZAGREBU - UČITELJSKI FAKULTET</v>
      </c>
      <c r="O112" t="str">
        <f t="shared" si="17"/>
        <v>422</v>
      </c>
      <c r="P112" t="str">
        <f t="shared" si="18"/>
        <v>42</v>
      </c>
      <c r="Q112" t="str">
        <f t="shared" si="19"/>
        <v>43</v>
      </c>
      <c r="R112" t="str">
        <f t="shared" si="20"/>
        <v>94</v>
      </c>
      <c r="S112" t="str">
        <f t="shared" si="21"/>
        <v>4</v>
      </c>
      <c r="W112">
        <v>4312</v>
      </c>
      <c r="X112" t="s">
        <v>120</v>
      </c>
      <c r="Z112" s="125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>08006</v>
      </c>
      <c r="B113" s="40" t="str">
        <f>IF(C113="","",VLOOKUP('OPĆI DIO'!$C$1,'OPĆI DIO'!$N$4:$W$137,9,FALSE))</f>
        <v>Sveučilišta i veleučilišta u Republici Hrvatskoj</v>
      </c>
      <c r="C113" s="45">
        <v>43</v>
      </c>
      <c r="D113" s="40" t="str">
        <f t="shared" si="14"/>
        <v>Ostali prihodi za posebne namjene</v>
      </c>
      <c r="E113" s="280">
        <v>4227</v>
      </c>
      <c r="F113" s="40" t="str">
        <f t="shared" si="13"/>
        <v>Uređaji, strojevi i oprema za ostale namjene</v>
      </c>
      <c r="G113" s="76" t="s">
        <v>143</v>
      </c>
      <c r="H113" s="40" t="str">
        <f t="shared" si="15"/>
        <v>REDOVNA DJELATNOST SVEUČILIŠTA U ZAGREBU (IZ EVIDENCIJSKIH PRIHODA)</v>
      </c>
      <c r="I113" s="40" t="str">
        <f t="shared" si="16"/>
        <v>0942</v>
      </c>
      <c r="J113" s="281">
        <v>7109</v>
      </c>
      <c r="K113" s="281">
        <v>7329</v>
      </c>
      <c r="L113" s="281">
        <v>7556</v>
      </c>
      <c r="M113" s="264"/>
      <c r="N113" t="str">
        <f>IF(C113="","",'OPĆI DIO'!$C$1)</f>
        <v>1940 SVEUČILIŠTE U ZAGREBU - UČITELJSKI FAKULTET</v>
      </c>
      <c r="O113" t="str">
        <f t="shared" si="17"/>
        <v>422</v>
      </c>
      <c r="P113" t="str">
        <f t="shared" si="18"/>
        <v>42</v>
      </c>
      <c r="Q113" t="str">
        <f t="shared" si="19"/>
        <v>43</v>
      </c>
      <c r="R113" t="str">
        <f t="shared" si="20"/>
        <v>94</v>
      </c>
      <c r="S113" t="str">
        <f t="shared" si="21"/>
        <v>4</v>
      </c>
      <c r="W113">
        <v>4411</v>
      </c>
      <c r="X113" t="s">
        <v>164</v>
      </c>
      <c r="Z113" s="125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>08006</v>
      </c>
      <c r="B114" s="40" t="str">
        <f>IF(C114="","",VLOOKUP('OPĆI DIO'!$C$1,'OPĆI DIO'!$N$4:$W$137,9,FALSE))</f>
        <v>Sveučilišta i veleučilišta u Republici Hrvatskoj</v>
      </c>
      <c r="C114" s="45">
        <v>43</v>
      </c>
      <c r="D114" s="40" t="str">
        <f t="shared" si="14"/>
        <v>Ostali prihodi za posebne namjene</v>
      </c>
      <c r="E114" s="280">
        <v>4241</v>
      </c>
      <c r="F114" s="40" t="str">
        <f t="shared" si="13"/>
        <v>Knjige</v>
      </c>
      <c r="G114" s="76" t="s">
        <v>143</v>
      </c>
      <c r="H114" s="40" t="str">
        <f t="shared" si="15"/>
        <v>REDOVNA DJELATNOST SVEUČILIŠTA U ZAGREBU (IZ EVIDENCIJSKIH PRIHODA)</v>
      </c>
      <c r="I114" s="40" t="str">
        <f t="shared" si="16"/>
        <v>0942</v>
      </c>
      <c r="J114" s="281">
        <v>19547</v>
      </c>
      <c r="K114" s="281">
        <v>20152</v>
      </c>
      <c r="L114" s="281">
        <v>20777</v>
      </c>
      <c r="M114" s="264"/>
      <c r="N114" t="str">
        <f>IF(C114="","",'OPĆI DIO'!$C$1)</f>
        <v>1940 SVEUČILIŠTE U ZAGREBU - UČITELJSKI FAKULTET</v>
      </c>
      <c r="O114" t="str">
        <f t="shared" si="17"/>
        <v>424</v>
      </c>
      <c r="P114" t="str">
        <f t="shared" si="18"/>
        <v>42</v>
      </c>
      <c r="Q114" t="str">
        <f t="shared" si="19"/>
        <v>43</v>
      </c>
      <c r="R114" t="str">
        <f t="shared" si="20"/>
        <v>94</v>
      </c>
      <c r="S114" t="str">
        <f t="shared" si="21"/>
        <v>4</v>
      </c>
      <c r="W114">
        <v>4511</v>
      </c>
      <c r="X114" t="s">
        <v>119</v>
      </c>
      <c r="Z114" s="125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>08006</v>
      </c>
      <c r="B115" s="40" t="str">
        <f>IF(C115="","",VLOOKUP('OPĆI DIO'!$C$1,'OPĆI DIO'!$N$4:$W$137,9,FALSE))</f>
        <v>Sveučilišta i veleučilišta u Republici Hrvatskoj</v>
      </c>
      <c r="C115" s="45">
        <v>43</v>
      </c>
      <c r="D115" s="40" t="str">
        <f t="shared" si="14"/>
        <v>Ostali prihodi za posebne namjene</v>
      </c>
      <c r="E115" s="280">
        <v>4262</v>
      </c>
      <c r="F115" s="40" t="str">
        <f t="shared" si="13"/>
        <v>Ulaganja u računalne programe</v>
      </c>
      <c r="G115" s="76" t="s">
        <v>143</v>
      </c>
      <c r="H115" s="40" t="str">
        <f t="shared" si="15"/>
        <v>REDOVNA DJELATNOST SVEUČILIŠTA U ZAGREBU (IZ EVIDENCIJSKIH PRIHODA)</v>
      </c>
      <c r="I115" s="40" t="str">
        <f t="shared" si="16"/>
        <v>0942</v>
      </c>
      <c r="J115" s="281">
        <v>7109</v>
      </c>
      <c r="K115" s="281">
        <v>7329</v>
      </c>
      <c r="L115" s="281">
        <v>7556</v>
      </c>
      <c r="M115" s="264"/>
      <c r="N115" t="str">
        <f>IF(C115="","",'OPĆI DIO'!$C$1)</f>
        <v>1940 SVEUČILIŠTE U ZAGREBU - UČITELJSKI FAKULTET</v>
      </c>
      <c r="O115" t="str">
        <f t="shared" si="17"/>
        <v>426</v>
      </c>
      <c r="P115" t="str">
        <f t="shared" si="18"/>
        <v>42</v>
      </c>
      <c r="Q115" t="str">
        <f t="shared" si="19"/>
        <v>43</v>
      </c>
      <c r="R115" t="str">
        <f t="shared" si="20"/>
        <v>94</v>
      </c>
      <c r="S115" t="str">
        <f t="shared" si="21"/>
        <v>4</v>
      </c>
      <c r="W115">
        <v>4521</v>
      </c>
      <c r="X115" t="s">
        <v>138</v>
      </c>
      <c r="Z115" s="125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>08006</v>
      </c>
      <c r="B116" s="40" t="str">
        <f>IF(C116="","",VLOOKUP('OPĆI DIO'!$C$1,'OPĆI DIO'!$N$4:$W$137,9,FALSE))</f>
        <v>Sveučilišta i veleučilišta u Republici Hrvatskoj</v>
      </c>
      <c r="C116" s="45">
        <v>52</v>
      </c>
      <c r="D116" s="40" t="str">
        <f t="shared" si="14"/>
        <v>Ostale pomoći</v>
      </c>
      <c r="E116" s="45">
        <v>3211</v>
      </c>
      <c r="F116" s="40" t="str">
        <f t="shared" si="13"/>
        <v>Službena putovanja</v>
      </c>
      <c r="G116" s="76" t="s">
        <v>143</v>
      </c>
      <c r="H116" s="40" t="str">
        <f t="shared" si="15"/>
        <v>REDOVNA DJELATNOST SVEUČILIŠTA U ZAGREBU (IZ EVIDENCIJSKIH PRIHODA)</v>
      </c>
      <c r="I116" s="40" t="str">
        <f t="shared" si="16"/>
        <v>0942</v>
      </c>
      <c r="J116" s="75">
        <v>19450</v>
      </c>
      <c r="K116" s="75">
        <v>19450</v>
      </c>
      <c r="L116" s="75">
        <v>19450</v>
      </c>
      <c r="M116" s="264"/>
      <c r="N116" t="str">
        <f>IF(C116="","",'OPĆI DIO'!$C$1)</f>
        <v>1940 SVEUČILIŠTE U ZAGREBU - UČITELJSKI FAKULTET</v>
      </c>
      <c r="O116" t="str">
        <f t="shared" si="17"/>
        <v>321</v>
      </c>
      <c r="P116" t="str">
        <f t="shared" si="18"/>
        <v>32</v>
      </c>
      <c r="Q116" t="str">
        <f t="shared" si="19"/>
        <v>52</v>
      </c>
      <c r="R116" t="str">
        <f t="shared" si="20"/>
        <v>94</v>
      </c>
      <c r="S116" t="str">
        <f t="shared" si="21"/>
        <v>3</v>
      </c>
      <c r="W116">
        <v>4531</v>
      </c>
      <c r="X116" t="s">
        <v>181</v>
      </c>
      <c r="Z116" s="125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>08006</v>
      </c>
      <c r="B117" s="40" t="str">
        <f>IF(C117="","",VLOOKUP('OPĆI DIO'!$C$1,'OPĆI DIO'!$N$4:$W$137,9,FALSE))</f>
        <v>Sveučilišta i veleučilišta u Republici Hrvatskoj</v>
      </c>
      <c r="C117" s="45">
        <v>52</v>
      </c>
      <c r="D117" s="40" t="str">
        <f t="shared" si="14"/>
        <v>Ostale pomoći</v>
      </c>
      <c r="E117" s="45">
        <v>3212</v>
      </c>
      <c r="F117" s="40" t="str">
        <f t="shared" si="13"/>
        <v>Naknade za prijevoz, za rad na terenu i odvojeni život</v>
      </c>
      <c r="G117" s="76" t="s">
        <v>143</v>
      </c>
      <c r="H117" s="40" t="str">
        <f t="shared" si="15"/>
        <v>REDOVNA DJELATNOST SVEUČILIŠTA U ZAGREBU (IZ EVIDENCIJSKIH PRIHODA)</v>
      </c>
      <c r="I117" s="40" t="str">
        <f t="shared" si="16"/>
        <v>0942</v>
      </c>
      <c r="J117" s="75">
        <v>1500</v>
      </c>
      <c r="K117" s="75">
        <v>1500</v>
      </c>
      <c r="L117" s="75">
        <v>1500</v>
      </c>
      <c r="M117" s="264"/>
      <c r="N117" t="str">
        <f>IF(C117="","",'OPĆI DIO'!$C$1)</f>
        <v>1940 SVEUČILIŠTE U ZAGREBU - UČITELJSKI FAKULTET</v>
      </c>
      <c r="O117" t="str">
        <f t="shared" si="17"/>
        <v>321</v>
      </c>
      <c r="P117" t="str">
        <f t="shared" si="18"/>
        <v>32</v>
      </c>
      <c r="Q117" t="str">
        <f t="shared" si="19"/>
        <v>52</v>
      </c>
      <c r="R117" t="str">
        <f t="shared" si="20"/>
        <v>94</v>
      </c>
      <c r="S117" t="str">
        <f t="shared" si="21"/>
        <v>3</v>
      </c>
      <c r="W117">
        <v>4541</v>
      </c>
      <c r="X117" t="s">
        <v>133</v>
      </c>
      <c r="Z117" s="125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>08006</v>
      </c>
      <c r="B118" s="40" t="str">
        <f>IF(C118="","",VLOOKUP('OPĆI DIO'!$C$1,'OPĆI DIO'!$N$4:$W$137,9,FALSE))</f>
        <v>Sveučilišta i veleučilišta u Republici Hrvatskoj</v>
      </c>
      <c r="C118" s="45">
        <v>52</v>
      </c>
      <c r="D118" s="40" t="str">
        <f t="shared" si="14"/>
        <v>Ostale pomoći</v>
      </c>
      <c r="E118" s="45">
        <v>3213</v>
      </c>
      <c r="F118" s="40" t="str">
        <f t="shared" si="13"/>
        <v>Stručno usavršavanje zaposlenika</v>
      </c>
      <c r="G118" s="76" t="s">
        <v>143</v>
      </c>
      <c r="H118" s="40" t="str">
        <f t="shared" si="15"/>
        <v>REDOVNA DJELATNOST SVEUČILIŠTA U ZAGREBU (IZ EVIDENCIJSKIH PRIHODA)</v>
      </c>
      <c r="I118" s="40" t="str">
        <f t="shared" si="16"/>
        <v>0942</v>
      </c>
      <c r="J118" s="75">
        <v>1000</v>
      </c>
      <c r="K118" s="75">
        <v>1000</v>
      </c>
      <c r="L118" s="75">
        <v>1000</v>
      </c>
      <c r="M118" s="264"/>
      <c r="N118" t="str">
        <f>IF(C118="","",'OPĆI DIO'!$C$1)</f>
        <v>1940 SVEUČILIŠTE U ZAGREBU - UČITELJSKI FAKULTET</v>
      </c>
      <c r="O118" t="str">
        <f t="shared" si="17"/>
        <v>321</v>
      </c>
      <c r="P118" t="str">
        <f t="shared" si="18"/>
        <v>32</v>
      </c>
      <c r="Q118" t="str">
        <f t="shared" si="19"/>
        <v>52</v>
      </c>
      <c r="R118" t="str">
        <f t="shared" si="20"/>
        <v>94</v>
      </c>
      <c r="S118" t="str">
        <f t="shared" si="21"/>
        <v>3</v>
      </c>
      <c r="W118">
        <v>5121</v>
      </c>
      <c r="X118" t="s">
        <v>189</v>
      </c>
      <c r="Z118" s="125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>08006</v>
      </c>
      <c r="B119" s="40" t="str">
        <f>IF(C119="","",VLOOKUP('OPĆI DIO'!$C$1,'OPĆI DIO'!$N$4:$W$137,9,FALSE))</f>
        <v>Sveučilišta i veleučilišta u Republici Hrvatskoj</v>
      </c>
      <c r="C119" s="45">
        <v>52</v>
      </c>
      <c r="D119" s="40" t="str">
        <f t="shared" si="14"/>
        <v>Ostale pomoći</v>
      </c>
      <c r="E119" s="45">
        <v>3214</v>
      </c>
      <c r="F119" s="40" t="str">
        <f t="shared" si="13"/>
        <v>Ostale naknade troškova zaposlenima</v>
      </c>
      <c r="G119" s="76" t="s">
        <v>143</v>
      </c>
      <c r="H119" s="40" t="str">
        <f t="shared" si="15"/>
        <v>REDOVNA DJELATNOST SVEUČILIŠTA U ZAGREBU (IZ EVIDENCIJSKIH PRIHODA)</v>
      </c>
      <c r="I119" s="40" t="str">
        <f t="shared" si="16"/>
        <v>0942</v>
      </c>
      <c r="J119" s="75">
        <v>450</v>
      </c>
      <c r="K119" s="75">
        <v>450</v>
      </c>
      <c r="L119" s="75">
        <v>450</v>
      </c>
      <c r="M119" s="264"/>
      <c r="N119" t="str">
        <f>IF(C119="","",'OPĆI DIO'!$C$1)</f>
        <v>1940 SVEUČILIŠTE U ZAGREBU - UČITELJSKI FAKULTET</v>
      </c>
      <c r="O119" t="str">
        <f t="shared" si="17"/>
        <v>321</v>
      </c>
      <c r="P119" t="str">
        <f t="shared" si="18"/>
        <v>32</v>
      </c>
      <c r="Q119" t="str">
        <f t="shared" si="19"/>
        <v>52</v>
      </c>
      <c r="R119" t="str">
        <f t="shared" si="20"/>
        <v>94</v>
      </c>
      <c r="S119" t="str">
        <f t="shared" si="21"/>
        <v>3</v>
      </c>
      <c r="W119">
        <v>5443</v>
      </c>
      <c r="X119" t="s">
        <v>165</v>
      </c>
      <c r="Z119" s="125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>08006</v>
      </c>
      <c r="B120" s="40" t="str">
        <f>IF(C120="","",VLOOKUP('OPĆI DIO'!$C$1,'OPĆI DIO'!$N$4:$W$137,9,FALSE))</f>
        <v>Sveučilišta i veleučilišta u Republici Hrvatskoj</v>
      </c>
      <c r="C120" s="45">
        <v>52</v>
      </c>
      <c r="D120" s="40" t="str">
        <f t="shared" si="14"/>
        <v>Ostale pomoći</v>
      </c>
      <c r="E120" s="45">
        <v>3231</v>
      </c>
      <c r="F120" s="40" t="str">
        <f t="shared" si="13"/>
        <v>Usluge telefona, interneta, pošte i prijevoza</v>
      </c>
      <c r="G120" s="76" t="s">
        <v>143</v>
      </c>
      <c r="H120" s="40" t="str">
        <f t="shared" si="15"/>
        <v>REDOVNA DJELATNOST SVEUČILIŠTA U ZAGREBU (IZ EVIDENCIJSKIH PRIHODA)</v>
      </c>
      <c r="I120" s="40" t="str">
        <f t="shared" si="16"/>
        <v>0942</v>
      </c>
      <c r="J120" s="75">
        <v>900</v>
      </c>
      <c r="K120" s="75">
        <v>900</v>
      </c>
      <c r="L120" s="75">
        <v>900</v>
      </c>
      <c r="M120" s="264"/>
      <c r="N120" t="str">
        <f>IF(C120="","",'OPĆI DIO'!$C$1)</f>
        <v>1940 SVEUČILIŠTE U ZAGREBU - UČITELJSKI FAKULTET</v>
      </c>
      <c r="O120" t="str">
        <f t="shared" si="17"/>
        <v>323</v>
      </c>
      <c r="P120" t="str">
        <f t="shared" si="18"/>
        <v>32</v>
      </c>
      <c r="Q120" t="str">
        <f t="shared" si="19"/>
        <v>52</v>
      </c>
      <c r="R120" t="str">
        <f t="shared" si="20"/>
        <v>94</v>
      </c>
      <c r="S120" t="str">
        <f t="shared" si="21"/>
        <v>3</v>
      </c>
      <c r="W120">
        <v>5121</v>
      </c>
      <c r="X120" t="s">
        <v>625</v>
      </c>
      <c r="Z120" s="125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>08006</v>
      </c>
      <c r="B121" s="40" t="str">
        <f>IF(C121="","",VLOOKUP('OPĆI DIO'!$C$1,'OPĆI DIO'!$N$4:$W$137,9,FALSE))</f>
        <v>Sveučilišta i veleučilišta u Republici Hrvatskoj</v>
      </c>
      <c r="C121" s="45">
        <v>52</v>
      </c>
      <c r="D121" s="40" t="str">
        <f t="shared" si="14"/>
        <v>Ostale pomoći</v>
      </c>
      <c r="E121" s="45">
        <v>3233</v>
      </c>
      <c r="F121" s="40" t="str">
        <f t="shared" si="13"/>
        <v>Usluge promidžbe i informiranja</v>
      </c>
      <c r="G121" s="76" t="s">
        <v>143</v>
      </c>
      <c r="H121" s="40" t="str">
        <f t="shared" si="15"/>
        <v>REDOVNA DJELATNOST SVEUČILIŠTA U ZAGREBU (IZ EVIDENCIJSKIH PRIHODA)</v>
      </c>
      <c r="I121" s="40" t="str">
        <f t="shared" si="16"/>
        <v>0942</v>
      </c>
      <c r="J121" s="75">
        <v>550</v>
      </c>
      <c r="K121" s="75">
        <v>550</v>
      </c>
      <c r="L121" s="75">
        <v>550</v>
      </c>
      <c r="M121" s="264"/>
      <c r="N121" t="str">
        <f>IF(C121="","",'OPĆI DIO'!$C$1)</f>
        <v>1940 SVEUČILIŠTE U ZAGREBU - UČITELJSKI FAKULTET</v>
      </c>
      <c r="O121" t="str">
        <f t="shared" si="17"/>
        <v>323</v>
      </c>
      <c r="P121" t="str">
        <f t="shared" si="18"/>
        <v>32</v>
      </c>
      <c r="Q121" t="str">
        <f t="shared" si="19"/>
        <v>52</v>
      </c>
      <c r="R121" t="str">
        <f t="shared" si="20"/>
        <v>94</v>
      </c>
      <c r="S121" t="str">
        <f t="shared" si="21"/>
        <v>3</v>
      </c>
      <c r="W121">
        <v>5122</v>
      </c>
      <c r="X121" t="s">
        <v>626</v>
      </c>
      <c r="Z121" s="125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>08006</v>
      </c>
      <c r="B122" s="40" t="str">
        <f>IF(C122="","",VLOOKUP('OPĆI DIO'!$C$1,'OPĆI DIO'!$N$4:$W$137,9,FALSE))</f>
        <v>Sveučilišta i veleučilišta u Republici Hrvatskoj</v>
      </c>
      <c r="C122" s="45">
        <v>52</v>
      </c>
      <c r="D122" s="40" t="str">
        <f t="shared" si="14"/>
        <v>Ostale pomoći</v>
      </c>
      <c r="E122" s="45">
        <v>3292</v>
      </c>
      <c r="F122" s="40" t="str">
        <f t="shared" si="13"/>
        <v>Premije osiguranja</v>
      </c>
      <c r="G122" s="76" t="s">
        <v>143</v>
      </c>
      <c r="H122" s="40" t="str">
        <f t="shared" si="15"/>
        <v>REDOVNA DJELATNOST SVEUČILIŠTA U ZAGREBU (IZ EVIDENCIJSKIH PRIHODA)</v>
      </c>
      <c r="I122" s="40" t="str">
        <f t="shared" si="16"/>
        <v>0942</v>
      </c>
      <c r="J122" s="75">
        <v>150</v>
      </c>
      <c r="K122" s="75">
        <v>150</v>
      </c>
      <c r="L122" s="75">
        <v>150</v>
      </c>
      <c r="M122" s="264"/>
      <c r="N122" t="str">
        <f>IF(C122="","",'OPĆI DIO'!$C$1)</f>
        <v>1940 SVEUČILIŠTE U ZAGREBU - UČITELJSKI FAKULTET</v>
      </c>
      <c r="O122" t="str">
        <f t="shared" si="17"/>
        <v>329</v>
      </c>
      <c r="P122" t="str">
        <f t="shared" si="18"/>
        <v>32</v>
      </c>
      <c r="Q122" t="str">
        <f t="shared" si="19"/>
        <v>52</v>
      </c>
      <c r="R122" t="str">
        <f t="shared" si="20"/>
        <v>94</v>
      </c>
      <c r="S122" t="str">
        <f t="shared" si="21"/>
        <v>3</v>
      </c>
      <c r="W122">
        <v>5141</v>
      </c>
      <c r="X122" t="s">
        <v>627</v>
      </c>
      <c r="Z122" s="125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>08006</v>
      </c>
      <c r="B123" s="40" t="str">
        <f>IF(C123="","",VLOOKUP('OPĆI DIO'!$C$1,'OPĆI DIO'!$N$4:$W$137,9,FALSE))</f>
        <v>Sveučilišta i veleučilišta u Republici Hrvatskoj</v>
      </c>
      <c r="C123" s="45">
        <v>11</v>
      </c>
      <c r="D123" s="40" t="str">
        <f t="shared" si="14"/>
        <v>Opći prihodi i primici</v>
      </c>
      <c r="E123" s="45">
        <v>3111</v>
      </c>
      <c r="F123" s="40" t="str">
        <f t="shared" si="13"/>
        <v>Plaće za redovan rad</v>
      </c>
      <c r="G123" s="76" t="s">
        <v>1339</v>
      </c>
      <c r="H123" s="40" t="str">
        <f t="shared" si="15"/>
        <v>PRAVOMOĆNE SUDSKE PRESUDE</v>
      </c>
      <c r="I123" s="40" t="str">
        <f t="shared" si="16"/>
        <v>0942</v>
      </c>
      <c r="J123" s="75">
        <v>21789</v>
      </c>
      <c r="K123" s="75">
        <v>0</v>
      </c>
      <c r="L123" s="75">
        <v>0</v>
      </c>
      <c r="M123" s="264"/>
      <c r="N123" t="str">
        <f>IF(C123="","",'OPĆI DIO'!$C$1)</f>
        <v>1940 SVEUČILIŠTE U ZAGREBU - UČITELJSKI FAKULTET</v>
      </c>
      <c r="O123" t="str">
        <f t="shared" si="17"/>
        <v>311</v>
      </c>
      <c r="P123" t="str">
        <f t="shared" si="18"/>
        <v>31</v>
      </c>
      <c r="Q123" t="str">
        <f t="shared" si="19"/>
        <v>11</v>
      </c>
      <c r="R123" t="str">
        <f t="shared" si="20"/>
        <v>94</v>
      </c>
      <c r="S123" t="str">
        <f t="shared" si="21"/>
        <v>3</v>
      </c>
      <c r="W123">
        <v>5183</v>
      </c>
      <c r="X123" t="s">
        <v>629</v>
      </c>
      <c r="Z123" s="125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4"/>
        <v/>
      </c>
      <c r="E124" s="45"/>
      <c r="F124" s="40" t="str">
        <f t="shared" si="13"/>
        <v/>
      </c>
      <c r="G124" s="76"/>
      <c r="H124" s="40" t="str">
        <f t="shared" si="15"/>
        <v/>
      </c>
      <c r="I124" s="40" t="str">
        <f t="shared" si="16"/>
        <v/>
      </c>
      <c r="J124" s="75"/>
      <c r="K124" s="75"/>
      <c r="L124" s="75"/>
      <c r="M124" s="264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5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4"/>
        <v/>
      </c>
      <c r="E125" s="45"/>
      <c r="F125" s="40" t="str">
        <f t="shared" si="13"/>
        <v/>
      </c>
      <c r="G125" s="76"/>
      <c r="H125" s="40" t="str">
        <f t="shared" si="15"/>
        <v/>
      </c>
      <c r="I125" s="40" t="str">
        <f t="shared" si="16"/>
        <v/>
      </c>
      <c r="J125" s="75"/>
      <c r="K125" s="75"/>
      <c r="L125" s="75"/>
      <c r="M125" s="264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5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4"/>
        <v/>
      </c>
      <c r="E126" s="45"/>
      <c r="F126" s="40" t="str">
        <f t="shared" si="13"/>
        <v/>
      </c>
      <c r="G126" s="76"/>
      <c r="H126" s="40" t="str">
        <f t="shared" si="15"/>
        <v/>
      </c>
      <c r="I126" s="40" t="str">
        <f t="shared" si="16"/>
        <v/>
      </c>
      <c r="J126" s="75"/>
      <c r="K126" s="75"/>
      <c r="L126" s="75"/>
      <c r="M126" s="264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5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4"/>
        <v/>
      </c>
      <c r="E127" s="45"/>
      <c r="F127" s="40" t="str">
        <f t="shared" si="13"/>
        <v/>
      </c>
      <c r="G127" s="76"/>
      <c r="H127" s="40" t="str">
        <f t="shared" si="15"/>
        <v/>
      </c>
      <c r="I127" s="40" t="str">
        <f t="shared" si="16"/>
        <v/>
      </c>
      <c r="J127" s="75"/>
      <c r="K127" s="75"/>
      <c r="L127" s="75"/>
      <c r="M127" s="264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5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4"/>
        <v/>
      </c>
      <c r="E128" s="45"/>
      <c r="F128" s="40" t="str">
        <f t="shared" si="13"/>
        <v/>
      </c>
      <c r="G128" s="76"/>
      <c r="H128" s="40" t="str">
        <f t="shared" si="15"/>
        <v/>
      </c>
      <c r="I128" s="40" t="str">
        <f t="shared" si="16"/>
        <v/>
      </c>
      <c r="J128" s="75"/>
      <c r="K128" s="75"/>
      <c r="L128" s="75"/>
      <c r="M128" s="264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5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4"/>
        <v/>
      </c>
      <c r="E129" s="45"/>
      <c r="F129" s="40" t="str">
        <f t="shared" si="13"/>
        <v/>
      </c>
      <c r="G129" s="76"/>
      <c r="H129" s="40" t="str">
        <f t="shared" si="15"/>
        <v/>
      </c>
      <c r="I129" s="40" t="str">
        <f t="shared" si="16"/>
        <v/>
      </c>
      <c r="J129" s="75"/>
      <c r="K129" s="75"/>
      <c r="L129" s="75"/>
      <c r="M129" s="264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5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4"/>
        <v/>
      </c>
      <c r="E130" s="45"/>
      <c r="F130" s="40" t="str">
        <f t="shared" si="13"/>
        <v/>
      </c>
      <c r="G130" s="76"/>
      <c r="H130" s="40" t="str">
        <f t="shared" si="15"/>
        <v/>
      </c>
      <c r="I130" s="40" t="str">
        <f t="shared" si="16"/>
        <v/>
      </c>
      <c r="J130" s="75"/>
      <c r="K130" s="75"/>
      <c r="L130" s="75"/>
      <c r="M130" s="264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4"/>
        <v/>
      </c>
      <c r="E131" s="45"/>
      <c r="F131" s="40" t="str">
        <f t="shared" ref="F131:F194" si="28">IFERROR(VLOOKUP(E131,$W$5:$Y$129,2,FALSE),"")</f>
        <v/>
      </c>
      <c r="G131" s="76"/>
      <c r="H131" s="40" t="str">
        <f t="shared" si="15"/>
        <v/>
      </c>
      <c r="I131" s="40" t="str">
        <f t="shared" si="16"/>
        <v/>
      </c>
      <c r="J131" s="75"/>
      <c r="K131" s="75"/>
      <c r="L131" s="75"/>
      <c r="M131" s="264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29">IFERROR(VLOOKUP(C132,$T$6:$U$23,2,FALSE),"")</f>
        <v/>
      </c>
      <c r="E132" s="45"/>
      <c r="F132" s="40" t="str">
        <f t="shared" si="28"/>
        <v/>
      </c>
      <c r="G132" s="76"/>
      <c r="H132" s="40" t="str">
        <f t="shared" ref="H132:H195" si="30">IFERROR(VLOOKUP(G132,$AC$6:$AD$353,2,FALSE),"")</f>
        <v/>
      </c>
      <c r="I132" s="40" t="str">
        <f t="shared" ref="I132:I195" si="31">IFERROR(VLOOKUP(G132,$AC$6:$AG$353,3,FALSE),"")</f>
        <v/>
      </c>
      <c r="J132" s="75"/>
      <c r="K132" s="75"/>
      <c r="L132" s="75"/>
      <c r="M132" s="264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29"/>
        <v/>
      </c>
      <c r="E133" s="45"/>
      <c r="F133" s="40" t="str">
        <f t="shared" si="28"/>
        <v/>
      </c>
      <c r="G133" s="76"/>
      <c r="H133" s="40" t="str">
        <f t="shared" si="30"/>
        <v/>
      </c>
      <c r="I133" s="40" t="str">
        <f t="shared" si="31"/>
        <v/>
      </c>
      <c r="J133" s="75"/>
      <c r="K133" s="75"/>
      <c r="L133" s="75"/>
      <c r="M133" s="264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29"/>
        <v/>
      </c>
      <c r="E134" s="45"/>
      <c r="F134" s="40" t="str">
        <f t="shared" si="28"/>
        <v/>
      </c>
      <c r="G134" s="76"/>
      <c r="H134" s="40" t="str">
        <f t="shared" si="30"/>
        <v/>
      </c>
      <c r="I134" s="40" t="str">
        <f t="shared" si="31"/>
        <v/>
      </c>
      <c r="J134" s="75"/>
      <c r="K134" s="75"/>
      <c r="L134" s="75"/>
      <c r="M134" s="264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29"/>
        <v/>
      </c>
      <c r="E135" s="45"/>
      <c r="F135" s="40" t="str">
        <f t="shared" si="28"/>
        <v/>
      </c>
      <c r="G135" s="76"/>
      <c r="H135" s="40" t="str">
        <f t="shared" si="30"/>
        <v/>
      </c>
      <c r="I135" s="40" t="str">
        <f t="shared" si="31"/>
        <v/>
      </c>
      <c r="J135" s="75"/>
      <c r="K135" s="75"/>
      <c r="L135" s="75"/>
      <c r="M135" s="264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29"/>
        <v/>
      </c>
      <c r="E136" s="45"/>
      <c r="F136" s="40" t="str">
        <f t="shared" si="28"/>
        <v/>
      </c>
      <c r="G136" s="76"/>
      <c r="H136" s="40" t="str">
        <f t="shared" si="30"/>
        <v/>
      </c>
      <c r="I136" s="40" t="str">
        <f t="shared" si="31"/>
        <v/>
      </c>
      <c r="J136" s="75"/>
      <c r="K136" s="75"/>
      <c r="L136" s="75"/>
      <c r="M136" s="264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29"/>
        <v/>
      </c>
      <c r="E137" s="45"/>
      <c r="F137" s="40" t="str">
        <f t="shared" si="28"/>
        <v/>
      </c>
      <c r="G137" s="76"/>
      <c r="H137" s="40" t="str">
        <f t="shared" si="30"/>
        <v/>
      </c>
      <c r="I137" s="40" t="str">
        <f t="shared" si="31"/>
        <v/>
      </c>
      <c r="J137" s="75"/>
      <c r="K137" s="75"/>
      <c r="L137" s="75"/>
      <c r="M137" s="264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29"/>
        <v/>
      </c>
      <c r="E138" s="45"/>
      <c r="F138" s="40" t="str">
        <f t="shared" si="28"/>
        <v/>
      </c>
      <c r="G138" s="76"/>
      <c r="H138" s="40" t="str">
        <f t="shared" si="30"/>
        <v/>
      </c>
      <c r="I138" s="40" t="str">
        <f t="shared" si="31"/>
        <v/>
      </c>
      <c r="J138" s="75"/>
      <c r="K138" s="75"/>
      <c r="L138" s="75"/>
      <c r="M138" s="264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29"/>
        <v/>
      </c>
      <c r="E139" s="45"/>
      <c r="F139" s="40" t="str">
        <f t="shared" si="28"/>
        <v/>
      </c>
      <c r="G139" s="76"/>
      <c r="H139" s="40" t="str">
        <f t="shared" si="30"/>
        <v/>
      </c>
      <c r="I139" s="40" t="str">
        <f t="shared" si="31"/>
        <v/>
      </c>
      <c r="J139" s="75"/>
      <c r="K139" s="75"/>
      <c r="L139" s="75"/>
      <c r="M139" s="264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29"/>
        <v/>
      </c>
      <c r="E140" s="45"/>
      <c r="F140" s="40" t="str">
        <f t="shared" si="28"/>
        <v/>
      </c>
      <c r="G140" s="76"/>
      <c r="H140" s="40" t="str">
        <f t="shared" si="30"/>
        <v/>
      </c>
      <c r="I140" s="40" t="str">
        <f t="shared" si="31"/>
        <v/>
      </c>
      <c r="J140" s="75"/>
      <c r="K140" s="75"/>
      <c r="L140" s="75"/>
      <c r="M140" s="264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29"/>
        <v/>
      </c>
      <c r="E141" s="45"/>
      <c r="F141" s="40" t="str">
        <f t="shared" si="28"/>
        <v/>
      </c>
      <c r="G141" s="76"/>
      <c r="H141" s="40" t="str">
        <f t="shared" si="30"/>
        <v/>
      </c>
      <c r="I141" s="40" t="str">
        <f t="shared" si="31"/>
        <v/>
      </c>
      <c r="J141" s="75"/>
      <c r="K141" s="75"/>
      <c r="L141" s="75"/>
      <c r="M141" s="264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29"/>
        <v/>
      </c>
      <c r="E142" s="45"/>
      <c r="F142" s="40" t="str">
        <f t="shared" si="28"/>
        <v/>
      </c>
      <c r="G142" s="76"/>
      <c r="H142" s="40" t="str">
        <f t="shared" si="30"/>
        <v/>
      </c>
      <c r="I142" s="40" t="str">
        <f t="shared" si="31"/>
        <v/>
      </c>
      <c r="J142" s="75"/>
      <c r="K142" s="75"/>
      <c r="L142" s="75"/>
      <c r="M142" s="264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29"/>
        <v/>
      </c>
      <c r="E143" s="45"/>
      <c r="F143" s="40" t="str">
        <f t="shared" si="28"/>
        <v/>
      </c>
      <c r="G143" s="76"/>
      <c r="H143" s="40" t="str">
        <f t="shared" si="30"/>
        <v/>
      </c>
      <c r="I143" s="40" t="str">
        <f t="shared" si="31"/>
        <v/>
      </c>
      <c r="J143" s="75"/>
      <c r="K143" s="75"/>
      <c r="L143" s="75"/>
      <c r="M143" s="264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29"/>
        <v/>
      </c>
      <c r="E144" s="45"/>
      <c r="F144" s="40" t="str">
        <f t="shared" si="28"/>
        <v/>
      </c>
      <c r="G144" s="76"/>
      <c r="H144" s="40" t="str">
        <f t="shared" si="30"/>
        <v/>
      </c>
      <c r="I144" s="40" t="str">
        <f t="shared" si="31"/>
        <v/>
      </c>
      <c r="J144" s="75"/>
      <c r="K144" s="75"/>
      <c r="L144" s="75"/>
      <c r="M144" s="264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29"/>
        <v/>
      </c>
      <c r="E145" s="45"/>
      <c r="F145" s="40" t="str">
        <f t="shared" si="28"/>
        <v/>
      </c>
      <c r="G145" s="76"/>
      <c r="H145" s="40" t="str">
        <f t="shared" si="30"/>
        <v/>
      </c>
      <c r="I145" s="40" t="str">
        <f t="shared" si="31"/>
        <v/>
      </c>
      <c r="J145" s="75"/>
      <c r="K145" s="75"/>
      <c r="L145" s="75"/>
      <c r="M145" s="264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29"/>
        <v/>
      </c>
      <c r="E146" s="45"/>
      <c r="F146" s="40" t="str">
        <f t="shared" si="28"/>
        <v/>
      </c>
      <c r="G146" s="76"/>
      <c r="H146" s="40" t="str">
        <f t="shared" si="30"/>
        <v/>
      </c>
      <c r="I146" s="40" t="str">
        <f t="shared" si="31"/>
        <v/>
      </c>
      <c r="J146" s="75"/>
      <c r="K146" s="75"/>
      <c r="L146" s="75"/>
      <c r="M146" s="264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29"/>
        <v/>
      </c>
      <c r="E147" s="45"/>
      <c r="F147" s="40" t="str">
        <f t="shared" si="28"/>
        <v/>
      </c>
      <c r="G147" s="76"/>
      <c r="H147" s="40" t="str">
        <f t="shared" si="30"/>
        <v/>
      </c>
      <c r="I147" s="40" t="str">
        <f t="shared" si="31"/>
        <v/>
      </c>
      <c r="J147" s="75"/>
      <c r="K147" s="75"/>
      <c r="L147" s="75"/>
      <c r="M147" s="264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29"/>
        <v/>
      </c>
      <c r="E148" s="45"/>
      <c r="F148" s="40" t="str">
        <f t="shared" si="28"/>
        <v/>
      </c>
      <c r="G148" s="76"/>
      <c r="H148" s="40" t="str">
        <f t="shared" si="30"/>
        <v/>
      </c>
      <c r="I148" s="40" t="str">
        <f t="shared" si="31"/>
        <v/>
      </c>
      <c r="J148" s="75"/>
      <c r="K148" s="75"/>
      <c r="L148" s="75"/>
      <c r="M148" s="264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29"/>
        <v/>
      </c>
      <c r="E149" s="45"/>
      <c r="F149" s="40" t="str">
        <f t="shared" si="28"/>
        <v/>
      </c>
      <c r="G149" s="76"/>
      <c r="H149" s="40" t="str">
        <f t="shared" si="30"/>
        <v/>
      </c>
      <c r="I149" s="40" t="str">
        <f t="shared" si="31"/>
        <v/>
      </c>
      <c r="J149" s="75"/>
      <c r="K149" s="75"/>
      <c r="L149" s="75"/>
      <c r="M149" s="264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29"/>
        <v/>
      </c>
      <c r="E150" s="45"/>
      <c r="F150" s="40" t="str">
        <f t="shared" si="28"/>
        <v/>
      </c>
      <c r="G150" s="76"/>
      <c r="H150" s="40" t="str">
        <f t="shared" si="30"/>
        <v/>
      </c>
      <c r="I150" s="40" t="str">
        <f t="shared" si="31"/>
        <v/>
      </c>
      <c r="J150" s="75"/>
      <c r="K150" s="75"/>
      <c r="L150" s="75"/>
      <c r="M150" s="264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29"/>
        <v/>
      </c>
      <c r="E151" s="45"/>
      <c r="F151" s="40" t="str">
        <f t="shared" si="28"/>
        <v/>
      </c>
      <c r="G151" s="76"/>
      <c r="H151" s="40" t="str">
        <f t="shared" si="30"/>
        <v/>
      </c>
      <c r="I151" s="40" t="str">
        <f t="shared" si="31"/>
        <v/>
      </c>
      <c r="J151" s="75"/>
      <c r="K151" s="75"/>
      <c r="L151" s="75"/>
      <c r="M151" s="264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29"/>
        <v/>
      </c>
      <c r="E152" s="45"/>
      <c r="F152" s="40" t="str">
        <f t="shared" si="28"/>
        <v/>
      </c>
      <c r="G152" s="76"/>
      <c r="H152" s="40" t="str">
        <f t="shared" si="30"/>
        <v/>
      </c>
      <c r="I152" s="40" t="str">
        <f t="shared" si="31"/>
        <v/>
      </c>
      <c r="J152" s="75"/>
      <c r="K152" s="75"/>
      <c r="L152" s="75"/>
      <c r="M152" s="264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29"/>
        <v/>
      </c>
      <c r="E153" s="45"/>
      <c r="F153" s="40" t="str">
        <f t="shared" si="28"/>
        <v/>
      </c>
      <c r="G153" s="76"/>
      <c r="H153" s="40" t="str">
        <f t="shared" si="30"/>
        <v/>
      </c>
      <c r="I153" s="40" t="str">
        <f t="shared" si="31"/>
        <v/>
      </c>
      <c r="J153" s="75"/>
      <c r="K153" s="75"/>
      <c r="L153" s="75"/>
      <c r="M153" s="264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29"/>
        <v/>
      </c>
      <c r="E154" s="45"/>
      <c r="F154" s="40" t="str">
        <f t="shared" si="28"/>
        <v/>
      </c>
      <c r="G154" s="76"/>
      <c r="H154" s="40" t="str">
        <f t="shared" si="30"/>
        <v/>
      </c>
      <c r="I154" s="40" t="str">
        <f t="shared" si="31"/>
        <v/>
      </c>
      <c r="J154" s="75"/>
      <c r="K154" s="75"/>
      <c r="L154" s="75"/>
      <c r="M154" s="264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29"/>
        <v/>
      </c>
      <c r="E155" s="45"/>
      <c r="F155" s="40" t="str">
        <f t="shared" si="28"/>
        <v/>
      </c>
      <c r="G155" s="76"/>
      <c r="H155" s="40" t="str">
        <f t="shared" si="30"/>
        <v/>
      </c>
      <c r="I155" s="40" t="str">
        <f t="shared" si="31"/>
        <v/>
      </c>
      <c r="J155" s="75"/>
      <c r="K155" s="75"/>
      <c r="L155" s="75"/>
      <c r="M155" s="264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29"/>
        <v/>
      </c>
      <c r="E156" s="45"/>
      <c r="F156" s="40" t="str">
        <f t="shared" si="28"/>
        <v/>
      </c>
      <c r="G156" s="76"/>
      <c r="H156" s="40" t="str">
        <f t="shared" si="30"/>
        <v/>
      </c>
      <c r="I156" s="40" t="str">
        <f t="shared" si="31"/>
        <v/>
      </c>
      <c r="J156" s="75"/>
      <c r="K156" s="75"/>
      <c r="L156" s="75"/>
      <c r="M156" s="264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29"/>
        <v/>
      </c>
      <c r="E157" s="45"/>
      <c r="F157" s="40" t="str">
        <f t="shared" si="28"/>
        <v/>
      </c>
      <c r="G157" s="76"/>
      <c r="H157" s="40" t="str">
        <f t="shared" si="30"/>
        <v/>
      </c>
      <c r="I157" s="40" t="str">
        <f t="shared" si="31"/>
        <v/>
      </c>
      <c r="J157" s="75"/>
      <c r="K157" s="75"/>
      <c r="L157" s="75"/>
      <c r="M157" s="264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29"/>
        <v/>
      </c>
      <c r="E158" s="45"/>
      <c r="F158" s="40" t="str">
        <f t="shared" si="28"/>
        <v/>
      </c>
      <c r="G158" s="76"/>
      <c r="H158" s="40" t="str">
        <f t="shared" si="30"/>
        <v/>
      </c>
      <c r="I158" s="40" t="str">
        <f t="shared" si="31"/>
        <v/>
      </c>
      <c r="J158" s="75"/>
      <c r="K158" s="75"/>
      <c r="L158" s="75"/>
      <c r="M158" s="264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29"/>
        <v/>
      </c>
      <c r="E159" s="45"/>
      <c r="F159" s="40" t="str">
        <f t="shared" si="28"/>
        <v/>
      </c>
      <c r="G159" s="76"/>
      <c r="H159" s="40" t="str">
        <f t="shared" si="30"/>
        <v/>
      </c>
      <c r="I159" s="40" t="str">
        <f t="shared" si="31"/>
        <v/>
      </c>
      <c r="J159" s="75"/>
      <c r="K159" s="75"/>
      <c r="L159" s="75"/>
      <c r="M159" s="264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29"/>
        <v/>
      </c>
      <c r="E160" s="45"/>
      <c r="F160" s="40" t="str">
        <f t="shared" si="28"/>
        <v/>
      </c>
      <c r="G160" s="76"/>
      <c r="H160" s="40" t="str">
        <f t="shared" si="30"/>
        <v/>
      </c>
      <c r="I160" s="40" t="str">
        <f t="shared" si="31"/>
        <v/>
      </c>
      <c r="J160" s="75"/>
      <c r="K160" s="75"/>
      <c r="L160" s="75"/>
      <c r="M160" s="264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29"/>
        <v/>
      </c>
      <c r="E161" s="45"/>
      <c r="F161" s="40" t="str">
        <f t="shared" si="28"/>
        <v/>
      </c>
      <c r="G161" s="76"/>
      <c r="H161" s="40" t="str">
        <f t="shared" si="30"/>
        <v/>
      </c>
      <c r="I161" s="40" t="str">
        <f t="shared" si="31"/>
        <v/>
      </c>
      <c r="J161" s="75"/>
      <c r="K161" s="75"/>
      <c r="L161" s="75"/>
      <c r="M161" s="264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29"/>
        <v/>
      </c>
      <c r="E162" s="45"/>
      <c r="F162" s="40" t="str">
        <f t="shared" si="28"/>
        <v/>
      </c>
      <c r="G162" s="76"/>
      <c r="H162" s="40" t="str">
        <f t="shared" si="30"/>
        <v/>
      </c>
      <c r="I162" s="40" t="str">
        <f t="shared" si="31"/>
        <v/>
      </c>
      <c r="J162" s="75"/>
      <c r="K162" s="75"/>
      <c r="L162" s="75"/>
      <c r="M162" s="264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29"/>
        <v/>
      </c>
      <c r="E163" s="45"/>
      <c r="F163" s="40" t="str">
        <f t="shared" si="28"/>
        <v/>
      </c>
      <c r="G163" s="76"/>
      <c r="H163" s="40" t="str">
        <f t="shared" si="30"/>
        <v/>
      </c>
      <c r="I163" s="40" t="str">
        <f t="shared" si="31"/>
        <v/>
      </c>
      <c r="J163" s="75"/>
      <c r="K163" s="75"/>
      <c r="L163" s="75"/>
      <c r="M163" s="264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29"/>
        <v/>
      </c>
      <c r="E164" s="45"/>
      <c r="F164" s="40" t="str">
        <f t="shared" si="28"/>
        <v/>
      </c>
      <c r="G164" s="76"/>
      <c r="H164" s="40" t="str">
        <f t="shared" si="30"/>
        <v/>
      </c>
      <c r="I164" s="40" t="str">
        <f t="shared" si="31"/>
        <v/>
      </c>
      <c r="J164" s="75"/>
      <c r="K164" s="75"/>
      <c r="L164" s="75"/>
      <c r="M164" s="264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29"/>
        <v/>
      </c>
      <c r="E165" s="45"/>
      <c r="F165" s="40" t="str">
        <f t="shared" si="28"/>
        <v/>
      </c>
      <c r="G165" s="76"/>
      <c r="H165" s="40" t="str">
        <f t="shared" si="30"/>
        <v/>
      </c>
      <c r="I165" s="40" t="str">
        <f t="shared" si="31"/>
        <v/>
      </c>
      <c r="J165" s="75"/>
      <c r="K165" s="75"/>
      <c r="L165" s="75"/>
      <c r="M165" s="264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29"/>
        <v/>
      </c>
      <c r="E166" s="45"/>
      <c r="F166" s="40" t="str">
        <f t="shared" si="28"/>
        <v/>
      </c>
      <c r="G166" s="76"/>
      <c r="H166" s="40" t="str">
        <f t="shared" si="30"/>
        <v/>
      </c>
      <c r="I166" s="40" t="str">
        <f t="shared" si="31"/>
        <v/>
      </c>
      <c r="J166" s="75"/>
      <c r="K166" s="75"/>
      <c r="L166" s="75"/>
      <c r="M166" s="264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29"/>
        <v/>
      </c>
      <c r="E167" s="45"/>
      <c r="F167" s="40" t="str">
        <f t="shared" si="28"/>
        <v/>
      </c>
      <c r="G167" s="76"/>
      <c r="H167" s="40" t="str">
        <f t="shared" si="30"/>
        <v/>
      </c>
      <c r="I167" s="40" t="str">
        <f t="shared" si="31"/>
        <v/>
      </c>
      <c r="J167" s="75"/>
      <c r="K167" s="75"/>
      <c r="L167" s="75"/>
      <c r="M167" s="264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29"/>
        <v/>
      </c>
      <c r="E168" s="45"/>
      <c r="F168" s="40" t="str">
        <f t="shared" si="28"/>
        <v/>
      </c>
      <c r="G168" s="76"/>
      <c r="H168" s="40" t="str">
        <f t="shared" si="30"/>
        <v/>
      </c>
      <c r="I168" s="40" t="str">
        <f t="shared" si="31"/>
        <v/>
      </c>
      <c r="J168" s="75"/>
      <c r="K168" s="75"/>
      <c r="L168" s="75"/>
      <c r="M168" s="264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29"/>
        <v/>
      </c>
      <c r="E169" s="45"/>
      <c r="F169" s="40" t="str">
        <f t="shared" si="28"/>
        <v/>
      </c>
      <c r="G169" s="76"/>
      <c r="H169" s="40" t="str">
        <f t="shared" si="30"/>
        <v/>
      </c>
      <c r="I169" s="40" t="str">
        <f t="shared" si="31"/>
        <v/>
      </c>
      <c r="J169" s="75"/>
      <c r="K169" s="75"/>
      <c r="L169" s="75"/>
      <c r="M169" s="264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29"/>
        <v/>
      </c>
      <c r="E170" s="45"/>
      <c r="F170" s="40" t="str">
        <f t="shared" si="28"/>
        <v/>
      </c>
      <c r="G170" s="76"/>
      <c r="H170" s="40" t="str">
        <f t="shared" si="30"/>
        <v/>
      </c>
      <c r="I170" s="40" t="str">
        <f t="shared" si="31"/>
        <v/>
      </c>
      <c r="J170" s="75"/>
      <c r="K170" s="75"/>
      <c r="L170" s="75"/>
      <c r="M170" s="264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29"/>
        <v/>
      </c>
      <c r="E171" s="45"/>
      <c r="F171" s="40" t="str">
        <f t="shared" si="28"/>
        <v/>
      </c>
      <c r="G171" s="76"/>
      <c r="H171" s="40" t="str">
        <f t="shared" si="30"/>
        <v/>
      </c>
      <c r="I171" s="40" t="str">
        <f t="shared" si="31"/>
        <v/>
      </c>
      <c r="J171" s="75"/>
      <c r="K171" s="75"/>
      <c r="L171" s="75"/>
      <c r="M171" s="264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29"/>
        <v/>
      </c>
      <c r="E172" s="45"/>
      <c r="F172" s="40" t="str">
        <f t="shared" si="28"/>
        <v/>
      </c>
      <c r="G172" s="76"/>
      <c r="H172" s="40" t="str">
        <f t="shared" si="30"/>
        <v/>
      </c>
      <c r="I172" s="40" t="str">
        <f t="shared" si="31"/>
        <v/>
      </c>
      <c r="J172" s="75"/>
      <c r="K172" s="75"/>
      <c r="L172" s="75"/>
      <c r="M172" s="264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29"/>
        <v/>
      </c>
      <c r="E173" s="45"/>
      <c r="F173" s="40" t="str">
        <f t="shared" si="28"/>
        <v/>
      </c>
      <c r="G173" s="76"/>
      <c r="H173" s="40" t="str">
        <f t="shared" si="30"/>
        <v/>
      </c>
      <c r="I173" s="40" t="str">
        <f t="shared" si="31"/>
        <v/>
      </c>
      <c r="J173" s="75"/>
      <c r="K173" s="75"/>
      <c r="L173" s="75"/>
      <c r="M173" s="264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29"/>
        <v/>
      </c>
      <c r="E174" s="45"/>
      <c r="F174" s="40" t="str">
        <f t="shared" si="28"/>
        <v/>
      </c>
      <c r="G174" s="76"/>
      <c r="H174" s="40" t="str">
        <f t="shared" si="30"/>
        <v/>
      </c>
      <c r="I174" s="40" t="str">
        <f t="shared" si="31"/>
        <v/>
      </c>
      <c r="J174" s="75"/>
      <c r="K174" s="75"/>
      <c r="L174" s="75"/>
      <c r="M174" s="264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29"/>
        <v/>
      </c>
      <c r="E175" s="45"/>
      <c r="F175" s="40" t="str">
        <f t="shared" si="28"/>
        <v/>
      </c>
      <c r="G175" s="76"/>
      <c r="H175" s="40" t="str">
        <f t="shared" si="30"/>
        <v/>
      </c>
      <c r="I175" s="40" t="str">
        <f t="shared" si="31"/>
        <v/>
      </c>
      <c r="J175" s="75"/>
      <c r="K175" s="75"/>
      <c r="L175" s="75"/>
      <c r="M175" s="264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29"/>
        <v/>
      </c>
      <c r="E176" s="45"/>
      <c r="F176" s="40" t="str">
        <f t="shared" si="28"/>
        <v/>
      </c>
      <c r="G176" s="76"/>
      <c r="H176" s="40" t="str">
        <f t="shared" si="30"/>
        <v/>
      </c>
      <c r="I176" s="40" t="str">
        <f t="shared" si="31"/>
        <v/>
      </c>
      <c r="J176" s="75"/>
      <c r="K176" s="75"/>
      <c r="L176" s="75"/>
      <c r="M176" s="264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29"/>
        <v/>
      </c>
      <c r="E177" s="45"/>
      <c r="F177" s="40" t="str">
        <f t="shared" si="28"/>
        <v/>
      </c>
      <c r="G177" s="76"/>
      <c r="H177" s="40" t="str">
        <f t="shared" si="30"/>
        <v/>
      </c>
      <c r="I177" s="40" t="str">
        <f t="shared" si="31"/>
        <v/>
      </c>
      <c r="J177" s="75"/>
      <c r="K177" s="75"/>
      <c r="L177" s="75"/>
      <c r="M177" s="264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29"/>
        <v/>
      </c>
      <c r="E178" s="45"/>
      <c r="F178" s="40" t="str">
        <f t="shared" si="28"/>
        <v/>
      </c>
      <c r="G178" s="76"/>
      <c r="H178" s="40" t="str">
        <f t="shared" si="30"/>
        <v/>
      </c>
      <c r="I178" s="40" t="str">
        <f t="shared" si="31"/>
        <v/>
      </c>
      <c r="J178" s="75"/>
      <c r="K178" s="75"/>
      <c r="L178" s="75"/>
      <c r="M178" s="264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29"/>
        <v/>
      </c>
      <c r="E179" s="45"/>
      <c r="F179" s="40" t="str">
        <f t="shared" si="28"/>
        <v/>
      </c>
      <c r="G179" s="76"/>
      <c r="H179" s="40" t="str">
        <f t="shared" si="30"/>
        <v/>
      </c>
      <c r="I179" s="40" t="str">
        <f t="shared" si="31"/>
        <v/>
      </c>
      <c r="J179" s="75"/>
      <c r="K179" s="75"/>
      <c r="L179" s="75"/>
      <c r="M179" s="264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29"/>
        <v/>
      </c>
      <c r="E180" s="45"/>
      <c r="F180" s="40" t="str">
        <f t="shared" si="28"/>
        <v/>
      </c>
      <c r="G180" s="76"/>
      <c r="H180" s="40" t="str">
        <f t="shared" si="30"/>
        <v/>
      </c>
      <c r="I180" s="40" t="str">
        <f t="shared" si="31"/>
        <v/>
      </c>
      <c r="J180" s="75"/>
      <c r="K180" s="75"/>
      <c r="L180" s="75"/>
      <c r="M180" s="264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29"/>
        <v/>
      </c>
      <c r="E181" s="45"/>
      <c r="F181" s="40" t="str">
        <f t="shared" si="28"/>
        <v/>
      </c>
      <c r="G181" s="76"/>
      <c r="H181" s="40" t="str">
        <f t="shared" si="30"/>
        <v/>
      </c>
      <c r="I181" s="40" t="str">
        <f t="shared" si="31"/>
        <v/>
      </c>
      <c r="J181" s="75"/>
      <c r="K181" s="75"/>
      <c r="L181" s="75"/>
      <c r="M181" s="264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29"/>
        <v/>
      </c>
      <c r="E182" s="45"/>
      <c r="F182" s="40" t="str">
        <f t="shared" si="28"/>
        <v/>
      </c>
      <c r="G182" s="76"/>
      <c r="H182" s="40" t="str">
        <f t="shared" si="30"/>
        <v/>
      </c>
      <c r="I182" s="40" t="str">
        <f t="shared" si="31"/>
        <v/>
      </c>
      <c r="J182" s="75"/>
      <c r="K182" s="75"/>
      <c r="L182" s="75"/>
      <c r="M182" s="264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29"/>
        <v/>
      </c>
      <c r="E183" s="45"/>
      <c r="F183" s="40" t="str">
        <f t="shared" si="28"/>
        <v/>
      </c>
      <c r="G183" s="76"/>
      <c r="H183" s="40" t="str">
        <f t="shared" si="30"/>
        <v/>
      </c>
      <c r="I183" s="40" t="str">
        <f t="shared" si="31"/>
        <v/>
      </c>
      <c r="J183" s="75"/>
      <c r="K183" s="75"/>
      <c r="L183" s="75"/>
      <c r="M183" s="264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29"/>
        <v/>
      </c>
      <c r="E184" s="45"/>
      <c r="F184" s="40" t="str">
        <f t="shared" si="28"/>
        <v/>
      </c>
      <c r="G184" s="76"/>
      <c r="H184" s="40" t="str">
        <f t="shared" si="30"/>
        <v/>
      </c>
      <c r="I184" s="40" t="str">
        <f t="shared" si="31"/>
        <v/>
      </c>
      <c r="J184" s="75"/>
      <c r="K184" s="75"/>
      <c r="L184" s="75"/>
      <c r="M184" s="264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29"/>
        <v/>
      </c>
      <c r="E185" s="45"/>
      <c r="F185" s="40" t="str">
        <f t="shared" si="28"/>
        <v/>
      </c>
      <c r="G185" s="76"/>
      <c r="H185" s="40" t="str">
        <f t="shared" si="30"/>
        <v/>
      </c>
      <c r="I185" s="40" t="str">
        <f t="shared" si="31"/>
        <v/>
      </c>
      <c r="J185" s="75"/>
      <c r="K185" s="75"/>
      <c r="L185" s="75"/>
      <c r="M185" s="264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29"/>
        <v/>
      </c>
      <c r="E186" s="45"/>
      <c r="F186" s="40" t="str">
        <f t="shared" si="28"/>
        <v/>
      </c>
      <c r="G186" s="76"/>
      <c r="H186" s="40" t="str">
        <f t="shared" si="30"/>
        <v/>
      </c>
      <c r="I186" s="40" t="str">
        <f t="shared" si="31"/>
        <v/>
      </c>
      <c r="J186" s="75"/>
      <c r="K186" s="75"/>
      <c r="L186" s="75"/>
      <c r="M186" s="264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29"/>
        <v/>
      </c>
      <c r="E187" s="45"/>
      <c r="F187" s="40" t="str">
        <f t="shared" si="28"/>
        <v/>
      </c>
      <c r="G187" s="76"/>
      <c r="H187" s="40" t="str">
        <f t="shared" si="30"/>
        <v/>
      </c>
      <c r="I187" s="40" t="str">
        <f t="shared" si="31"/>
        <v/>
      </c>
      <c r="J187" s="75"/>
      <c r="K187" s="75"/>
      <c r="L187" s="75"/>
      <c r="M187" s="264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29"/>
        <v/>
      </c>
      <c r="E188" s="45"/>
      <c r="F188" s="40" t="str">
        <f t="shared" si="28"/>
        <v/>
      </c>
      <c r="G188" s="76"/>
      <c r="H188" s="40" t="str">
        <f t="shared" si="30"/>
        <v/>
      </c>
      <c r="I188" s="40" t="str">
        <f t="shared" si="31"/>
        <v/>
      </c>
      <c r="J188" s="75"/>
      <c r="K188" s="75"/>
      <c r="L188" s="75"/>
      <c r="M188" s="264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29"/>
        <v/>
      </c>
      <c r="E189" s="45"/>
      <c r="F189" s="40" t="str">
        <f t="shared" si="28"/>
        <v/>
      </c>
      <c r="G189" s="76"/>
      <c r="H189" s="40" t="str">
        <f t="shared" si="30"/>
        <v/>
      </c>
      <c r="I189" s="40" t="str">
        <f t="shared" si="31"/>
        <v/>
      </c>
      <c r="J189" s="75"/>
      <c r="K189" s="75"/>
      <c r="L189" s="75"/>
      <c r="M189" s="264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29"/>
        <v/>
      </c>
      <c r="E190" s="45"/>
      <c r="F190" s="40" t="str">
        <f t="shared" si="28"/>
        <v/>
      </c>
      <c r="G190" s="76"/>
      <c r="H190" s="40" t="str">
        <f t="shared" si="30"/>
        <v/>
      </c>
      <c r="I190" s="40" t="str">
        <f t="shared" si="31"/>
        <v/>
      </c>
      <c r="J190" s="75"/>
      <c r="K190" s="75"/>
      <c r="L190" s="75"/>
      <c r="M190" s="264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29"/>
        <v/>
      </c>
      <c r="E191" s="45"/>
      <c r="F191" s="40" t="str">
        <f t="shared" si="28"/>
        <v/>
      </c>
      <c r="G191" s="76"/>
      <c r="H191" s="40" t="str">
        <f t="shared" si="30"/>
        <v/>
      </c>
      <c r="I191" s="40" t="str">
        <f t="shared" si="31"/>
        <v/>
      </c>
      <c r="J191" s="75"/>
      <c r="K191" s="75"/>
      <c r="L191" s="75"/>
      <c r="M191" s="264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29"/>
        <v/>
      </c>
      <c r="E192" s="45"/>
      <c r="F192" s="40" t="str">
        <f t="shared" si="28"/>
        <v/>
      </c>
      <c r="G192" s="76"/>
      <c r="H192" s="40" t="str">
        <f t="shared" si="30"/>
        <v/>
      </c>
      <c r="I192" s="40" t="str">
        <f t="shared" si="31"/>
        <v/>
      </c>
      <c r="J192" s="75"/>
      <c r="K192" s="75"/>
      <c r="L192" s="75"/>
      <c r="M192" s="264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29"/>
        <v/>
      </c>
      <c r="E193" s="45"/>
      <c r="F193" s="40" t="str">
        <f t="shared" si="28"/>
        <v/>
      </c>
      <c r="G193" s="76"/>
      <c r="H193" s="40" t="str">
        <f t="shared" si="30"/>
        <v/>
      </c>
      <c r="I193" s="40" t="str">
        <f t="shared" si="31"/>
        <v/>
      </c>
      <c r="J193" s="75"/>
      <c r="K193" s="75"/>
      <c r="L193" s="75"/>
      <c r="M193" s="264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29"/>
        <v/>
      </c>
      <c r="E194" s="45"/>
      <c r="F194" s="40" t="str">
        <f t="shared" si="28"/>
        <v/>
      </c>
      <c r="G194" s="76"/>
      <c r="H194" s="40" t="str">
        <f t="shared" si="30"/>
        <v/>
      </c>
      <c r="I194" s="40" t="str">
        <f t="shared" si="31"/>
        <v/>
      </c>
      <c r="J194" s="75"/>
      <c r="K194" s="75"/>
      <c r="L194" s="75"/>
      <c r="M194" s="264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29"/>
        <v/>
      </c>
      <c r="E195" s="45"/>
      <c r="F195" s="40" t="str">
        <f t="shared" ref="F195:F258" si="37">IFERROR(VLOOKUP(E195,$W$5:$Y$129,2,FALSE),"")</f>
        <v/>
      </c>
      <c r="G195" s="76"/>
      <c r="H195" s="40" t="str">
        <f t="shared" si="30"/>
        <v/>
      </c>
      <c r="I195" s="40" t="str">
        <f t="shared" si="31"/>
        <v/>
      </c>
      <c r="J195" s="75"/>
      <c r="K195" s="75"/>
      <c r="L195" s="75"/>
      <c r="M195" s="264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38">IFERROR(VLOOKUP(C196,$T$6:$U$23,2,FALSE),"")</f>
        <v/>
      </c>
      <c r="E196" s="45"/>
      <c r="F196" s="40" t="str">
        <f t="shared" si="37"/>
        <v/>
      </c>
      <c r="G196" s="76"/>
      <c r="H196" s="40" t="str">
        <f t="shared" ref="H196:H259" si="39">IFERROR(VLOOKUP(G196,$AC$6:$AD$353,2,FALSE),"")</f>
        <v/>
      </c>
      <c r="I196" s="40" t="str">
        <f t="shared" ref="I196:I259" si="40">IFERROR(VLOOKUP(G196,$AC$6:$AG$353,3,FALSE),"")</f>
        <v/>
      </c>
      <c r="J196" s="75"/>
      <c r="K196" s="75"/>
      <c r="L196" s="75"/>
      <c r="M196" s="264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38"/>
        <v/>
      </c>
      <c r="E197" s="45"/>
      <c r="F197" s="40" t="str">
        <f t="shared" si="37"/>
        <v/>
      </c>
      <c r="G197" s="76"/>
      <c r="H197" s="40" t="str">
        <f t="shared" si="39"/>
        <v/>
      </c>
      <c r="I197" s="40" t="str">
        <f t="shared" si="40"/>
        <v/>
      </c>
      <c r="J197" s="75"/>
      <c r="K197" s="75"/>
      <c r="L197" s="75"/>
      <c r="M197" s="264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38"/>
        <v/>
      </c>
      <c r="E198" s="45"/>
      <c r="F198" s="40" t="str">
        <f t="shared" si="37"/>
        <v/>
      </c>
      <c r="G198" s="76"/>
      <c r="H198" s="40" t="str">
        <f t="shared" si="39"/>
        <v/>
      </c>
      <c r="I198" s="40" t="str">
        <f t="shared" si="40"/>
        <v/>
      </c>
      <c r="J198" s="75"/>
      <c r="K198" s="75"/>
      <c r="L198" s="75"/>
      <c r="M198" s="264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38"/>
        <v/>
      </c>
      <c r="E199" s="45"/>
      <c r="F199" s="40" t="str">
        <f t="shared" si="37"/>
        <v/>
      </c>
      <c r="G199" s="76"/>
      <c r="H199" s="40" t="str">
        <f t="shared" si="39"/>
        <v/>
      </c>
      <c r="I199" s="40" t="str">
        <f t="shared" si="40"/>
        <v/>
      </c>
      <c r="J199" s="75"/>
      <c r="K199" s="75"/>
      <c r="L199" s="75"/>
      <c r="M199" s="264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38"/>
        <v/>
      </c>
      <c r="E200" s="45"/>
      <c r="F200" s="40" t="str">
        <f t="shared" si="37"/>
        <v/>
      </c>
      <c r="G200" s="76"/>
      <c r="H200" s="40" t="str">
        <f t="shared" si="39"/>
        <v/>
      </c>
      <c r="I200" s="40" t="str">
        <f t="shared" si="40"/>
        <v/>
      </c>
      <c r="J200" s="75"/>
      <c r="K200" s="75"/>
      <c r="L200" s="75"/>
      <c r="M200" s="264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38"/>
        <v/>
      </c>
      <c r="E201" s="45"/>
      <c r="F201" s="40" t="str">
        <f t="shared" si="37"/>
        <v/>
      </c>
      <c r="G201" s="76"/>
      <c r="H201" s="40" t="str">
        <f t="shared" si="39"/>
        <v/>
      </c>
      <c r="I201" s="40" t="str">
        <f t="shared" si="40"/>
        <v/>
      </c>
      <c r="J201" s="75"/>
      <c r="K201" s="75"/>
      <c r="L201" s="75"/>
      <c r="M201" s="264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38"/>
        <v/>
      </c>
      <c r="E202" s="45"/>
      <c r="F202" s="40" t="str">
        <f t="shared" si="37"/>
        <v/>
      </c>
      <c r="G202" s="76"/>
      <c r="H202" s="40" t="str">
        <f t="shared" si="39"/>
        <v/>
      </c>
      <c r="I202" s="40" t="str">
        <f t="shared" si="40"/>
        <v/>
      </c>
      <c r="J202" s="75"/>
      <c r="K202" s="75"/>
      <c r="L202" s="75"/>
      <c r="M202" s="264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38"/>
        <v/>
      </c>
      <c r="E203" s="45"/>
      <c r="F203" s="40" t="str">
        <f t="shared" si="37"/>
        <v/>
      </c>
      <c r="G203" s="76"/>
      <c r="H203" s="40" t="str">
        <f t="shared" si="39"/>
        <v/>
      </c>
      <c r="I203" s="40" t="str">
        <f t="shared" si="40"/>
        <v/>
      </c>
      <c r="J203" s="75"/>
      <c r="K203" s="75"/>
      <c r="L203" s="75"/>
      <c r="M203" s="264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38"/>
        <v/>
      </c>
      <c r="E204" s="45"/>
      <c r="F204" s="40" t="str">
        <f t="shared" si="37"/>
        <v/>
      </c>
      <c r="G204" s="76"/>
      <c r="H204" s="40" t="str">
        <f t="shared" si="39"/>
        <v/>
      </c>
      <c r="I204" s="40" t="str">
        <f t="shared" si="40"/>
        <v/>
      </c>
      <c r="J204" s="75"/>
      <c r="K204" s="75"/>
      <c r="L204" s="75"/>
      <c r="M204" s="264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38"/>
        <v/>
      </c>
      <c r="E205" s="45"/>
      <c r="F205" s="40" t="str">
        <f t="shared" si="37"/>
        <v/>
      </c>
      <c r="G205" s="76"/>
      <c r="H205" s="40" t="str">
        <f t="shared" si="39"/>
        <v/>
      </c>
      <c r="I205" s="40" t="str">
        <f t="shared" si="40"/>
        <v/>
      </c>
      <c r="J205" s="75"/>
      <c r="K205" s="75"/>
      <c r="L205" s="75"/>
      <c r="M205" s="264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38"/>
        <v/>
      </c>
      <c r="E206" s="45"/>
      <c r="F206" s="40" t="str">
        <f t="shared" si="37"/>
        <v/>
      </c>
      <c r="G206" s="76"/>
      <c r="H206" s="40" t="str">
        <f t="shared" si="39"/>
        <v/>
      </c>
      <c r="I206" s="40" t="str">
        <f t="shared" si="40"/>
        <v/>
      </c>
      <c r="J206" s="75"/>
      <c r="K206" s="75"/>
      <c r="L206" s="75"/>
      <c r="M206" s="264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38"/>
        <v/>
      </c>
      <c r="E207" s="45"/>
      <c r="F207" s="40" t="str">
        <f t="shared" si="37"/>
        <v/>
      </c>
      <c r="G207" s="76"/>
      <c r="H207" s="40" t="str">
        <f t="shared" si="39"/>
        <v/>
      </c>
      <c r="I207" s="40" t="str">
        <f t="shared" si="40"/>
        <v/>
      </c>
      <c r="J207" s="75"/>
      <c r="K207" s="75"/>
      <c r="L207" s="75"/>
      <c r="M207" s="264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38"/>
        <v/>
      </c>
      <c r="E208" s="45"/>
      <c r="F208" s="40" t="str">
        <f t="shared" si="37"/>
        <v/>
      </c>
      <c r="G208" s="76"/>
      <c r="H208" s="40" t="str">
        <f t="shared" si="39"/>
        <v/>
      </c>
      <c r="I208" s="40" t="str">
        <f t="shared" si="40"/>
        <v/>
      </c>
      <c r="J208" s="75"/>
      <c r="K208" s="75"/>
      <c r="L208" s="75"/>
      <c r="M208" s="264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38"/>
        <v/>
      </c>
      <c r="E209" s="45"/>
      <c r="F209" s="40" t="str">
        <f t="shared" si="37"/>
        <v/>
      </c>
      <c r="G209" s="76"/>
      <c r="H209" s="40" t="str">
        <f t="shared" si="39"/>
        <v/>
      </c>
      <c r="I209" s="40" t="str">
        <f t="shared" si="40"/>
        <v/>
      </c>
      <c r="J209" s="75"/>
      <c r="K209" s="75"/>
      <c r="L209" s="75"/>
      <c r="M209" s="264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38"/>
        <v/>
      </c>
      <c r="E210" s="45"/>
      <c r="F210" s="40" t="str">
        <f t="shared" si="37"/>
        <v/>
      </c>
      <c r="G210" s="76"/>
      <c r="H210" s="40" t="str">
        <f t="shared" si="39"/>
        <v/>
      </c>
      <c r="I210" s="40" t="str">
        <f t="shared" si="40"/>
        <v/>
      </c>
      <c r="J210" s="75"/>
      <c r="K210" s="75"/>
      <c r="L210" s="75"/>
      <c r="M210" s="264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38"/>
        <v/>
      </c>
      <c r="E211" s="45"/>
      <c r="F211" s="40" t="str">
        <f t="shared" si="37"/>
        <v/>
      </c>
      <c r="G211" s="76"/>
      <c r="H211" s="40" t="str">
        <f t="shared" si="39"/>
        <v/>
      </c>
      <c r="I211" s="40" t="str">
        <f t="shared" si="40"/>
        <v/>
      </c>
      <c r="J211" s="75"/>
      <c r="K211" s="75"/>
      <c r="L211" s="75"/>
      <c r="M211" s="264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38"/>
        <v/>
      </c>
      <c r="E212" s="45"/>
      <c r="F212" s="40" t="str">
        <f t="shared" si="37"/>
        <v/>
      </c>
      <c r="G212" s="76"/>
      <c r="H212" s="40" t="str">
        <f t="shared" si="39"/>
        <v/>
      </c>
      <c r="I212" s="40" t="str">
        <f t="shared" si="40"/>
        <v/>
      </c>
      <c r="J212" s="75"/>
      <c r="K212" s="75"/>
      <c r="L212" s="75"/>
      <c r="M212" s="264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38"/>
        <v/>
      </c>
      <c r="E213" s="45"/>
      <c r="F213" s="40" t="str">
        <f t="shared" si="37"/>
        <v/>
      </c>
      <c r="G213" s="76"/>
      <c r="H213" s="40" t="str">
        <f t="shared" si="39"/>
        <v/>
      </c>
      <c r="I213" s="40" t="str">
        <f t="shared" si="40"/>
        <v/>
      </c>
      <c r="J213" s="75"/>
      <c r="K213" s="75"/>
      <c r="L213" s="75"/>
      <c r="M213" s="264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38"/>
        <v/>
      </c>
      <c r="E214" s="45"/>
      <c r="F214" s="40" t="str">
        <f t="shared" si="37"/>
        <v/>
      </c>
      <c r="G214" s="76"/>
      <c r="H214" s="40" t="str">
        <f t="shared" si="39"/>
        <v/>
      </c>
      <c r="I214" s="40" t="str">
        <f t="shared" si="40"/>
        <v/>
      </c>
      <c r="J214" s="75"/>
      <c r="K214" s="75"/>
      <c r="L214" s="75"/>
      <c r="M214" s="264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38"/>
        <v/>
      </c>
      <c r="E215" s="45"/>
      <c r="F215" s="40" t="str">
        <f t="shared" si="37"/>
        <v/>
      </c>
      <c r="G215" s="76"/>
      <c r="H215" s="40" t="str">
        <f t="shared" si="39"/>
        <v/>
      </c>
      <c r="I215" s="40" t="str">
        <f t="shared" si="40"/>
        <v/>
      </c>
      <c r="J215" s="75"/>
      <c r="K215" s="75"/>
      <c r="L215" s="75"/>
      <c r="M215" s="264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38"/>
        <v/>
      </c>
      <c r="E216" s="45"/>
      <c r="F216" s="40" t="str">
        <f t="shared" si="37"/>
        <v/>
      </c>
      <c r="G216" s="76"/>
      <c r="H216" s="40" t="str">
        <f t="shared" si="39"/>
        <v/>
      </c>
      <c r="I216" s="40" t="str">
        <f t="shared" si="40"/>
        <v/>
      </c>
      <c r="J216" s="75"/>
      <c r="K216" s="75"/>
      <c r="L216" s="75"/>
      <c r="M216" s="264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38"/>
        <v/>
      </c>
      <c r="E217" s="45"/>
      <c r="F217" s="40" t="str">
        <f t="shared" si="37"/>
        <v/>
      </c>
      <c r="G217" s="76"/>
      <c r="H217" s="40" t="str">
        <f t="shared" si="39"/>
        <v/>
      </c>
      <c r="I217" s="40" t="str">
        <f t="shared" si="40"/>
        <v/>
      </c>
      <c r="J217" s="75"/>
      <c r="K217" s="75"/>
      <c r="L217" s="75"/>
      <c r="M217" s="264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38"/>
        <v/>
      </c>
      <c r="E218" s="45"/>
      <c r="F218" s="40" t="str">
        <f t="shared" si="37"/>
        <v/>
      </c>
      <c r="G218" s="76"/>
      <c r="H218" s="40" t="str">
        <f t="shared" si="39"/>
        <v/>
      </c>
      <c r="I218" s="40" t="str">
        <f t="shared" si="40"/>
        <v/>
      </c>
      <c r="J218" s="75"/>
      <c r="K218" s="75"/>
      <c r="L218" s="75"/>
      <c r="M218" s="264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38"/>
        <v/>
      </c>
      <c r="E219" s="45"/>
      <c r="F219" s="40" t="str">
        <f t="shared" si="37"/>
        <v/>
      </c>
      <c r="G219" s="76"/>
      <c r="H219" s="40" t="str">
        <f t="shared" si="39"/>
        <v/>
      </c>
      <c r="I219" s="40" t="str">
        <f t="shared" si="40"/>
        <v/>
      </c>
      <c r="J219" s="75"/>
      <c r="K219" s="75"/>
      <c r="L219" s="75"/>
      <c r="M219" s="264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38"/>
        <v/>
      </c>
      <c r="E220" s="45"/>
      <c r="F220" s="40" t="str">
        <f t="shared" si="37"/>
        <v/>
      </c>
      <c r="G220" s="76"/>
      <c r="H220" s="40" t="str">
        <f t="shared" si="39"/>
        <v/>
      </c>
      <c r="I220" s="40" t="str">
        <f t="shared" si="40"/>
        <v/>
      </c>
      <c r="J220" s="75"/>
      <c r="K220" s="75"/>
      <c r="L220" s="75"/>
      <c r="M220" s="264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38"/>
        <v/>
      </c>
      <c r="E221" s="45"/>
      <c r="F221" s="40" t="str">
        <f t="shared" si="37"/>
        <v/>
      </c>
      <c r="G221" s="76"/>
      <c r="H221" s="40" t="str">
        <f t="shared" si="39"/>
        <v/>
      </c>
      <c r="I221" s="40" t="str">
        <f t="shared" si="40"/>
        <v/>
      </c>
      <c r="J221" s="75"/>
      <c r="K221" s="75"/>
      <c r="L221" s="75"/>
      <c r="M221" s="264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38"/>
        <v/>
      </c>
      <c r="E222" s="45"/>
      <c r="F222" s="40" t="str">
        <f t="shared" si="37"/>
        <v/>
      </c>
      <c r="G222" s="76"/>
      <c r="H222" s="40" t="str">
        <f t="shared" si="39"/>
        <v/>
      </c>
      <c r="I222" s="40" t="str">
        <f t="shared" si="40"/>
        <v/>
      </c>
      <c r="J222" s="75"/>
      <c r="K222" s="75"/>
      <c r="L222" s="75"/>
      <c r="M222" s="264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38"/>
        <v/>
      </c>
      <c r="E223" s="45"/>
      <c r="F223" s="40" t="str">
        <f t="shared" si="37"/>
        <v/>
      </c>
      <c r="G223" s="76"/>
      <c r="H223" s="40" t="str">
        <f t="shared" si="39"/>
        <v/>
      </c>
      <c r="I223" s="40" t="str">
        <f t="shared" si="40"/>
        <v/>
      </c>
      <c r="J223" s="75"/>
      <c r="K223" s="75"/>
      <c r="L223" s="75"/>
      <c r="M223" s="264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38"/>
        <v/>
      </c>
      <c r="E224" s="45"/>
      <c r="F224" s="40" t="str">
        <f t="shared" si="37"/>
        <v/>
      </c>
      <c r="G224" s="76"/>
      <c r="H224" s="40" t="str">
        <f t="shared" si="39"/>
        <v/>
      </c>
      <c r="I224" s="40" t="str">
        <f t="shared" si="40"/>
        <v/>
      </c>
      <c r="J224" s="75"/>
      <c r="K224" s="75"/>
      <c r="L224" s="75"/>
      <c r="M224" s="264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38"/>
        <v/>
      </c>
      <c r="E225" s="45"/>
      <c r="F225" s="40" t="str">
        <f t="shared" si="37"/>
        <v/>
      </c>
      <c r="G225" s="76"/>
      <c r="H225" s="40" t="str">
        <f t="shared" si="39"/>
        <v/>
      </c>
      <c r="I225" s="40" t="str">
        <f t="shared" si="40"/>
        <v/>
      </c>
      <c r="J225" s="75"/>
      <c r="K225" s="75"/>
      <c r="L225" s="75"/>
      <c r="M225" s="264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38"/>
        <v/>
      </c>
      <c r="E226" s="45"/>
      <c r="F226" s="40" t="str">
        <f t="shared" si="37"/>
        <v/>
      </c>
      <c r="G226" s="76"/>
      <c r="H226" s="40" t="str">
        <f t="shared" si="39"/>
        <v/>
      </c>
      <c r="I226" s="40" t="str">
        <f t="shared" si="40"/>
        <v/>
      </c>
      <c r="J226" s="75"/>
      <c r="K226" s="75"/>
      <c r="L226" s="75"/>
      <c r="M226" s="264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38"/>
        <v/>
      </c>
      <c r="E227" s="45"/>
      <c r="F227" s="40" t="str">
        <f t="shared" si="37"/>
        <v/>
      </c>
      <c r="G227" s="76"/>
      <c r="H227" s="40" t="str">
        <f t="shared" si="39"/>
        <v/>
      </c>
      <c r="I227" s="40" t="str">
        <f t="shared" si="40"/>
        <v/>
      </c>
      <c r="J227" s="75"/>
      <c r="K227" s="75"/>
      <c r="L227" s="75"/>
      <c r="M227" s="264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38"/>
        <v/>
      </c>
      <c r="E228" s="45"/>
      <c r="F228" s="40" t="str">
        <f t="shared" si="37"/>
        <v/>
      </c>
      <c r="G228" s="76"/>
      <c r="H228" s="40" t="str">
        <f t="shared" si="39"/>
        <v/>
      </c>
      <c r="I228" s="40" t="str">
        <f t="shared" si="40"/>
        <v/>
      </c>
      <c r="J228" s="75"/>
      <c r="K228" s="75"/>
      <c r="L228" s="75"/>
      <c r="M228" s="264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38"/>
        <v/>
      </c>
      <c r="E229" s="45"/>
      <c r="F229" s="40" t="str">
        <f t="shared" si="37"/>
        <v/>
      </c>
      <c r="G229" s="76"/>
      <c r="H229" s="40" t="str">
        <f t="shared" si="39"/>
        <v/>
      </c>
      <c r="I229" s="40" t="str">
        <f t="shared" si="40"/>
        <v/>
      </c>
      <c r="J229" s="75"/>
      <c r="K229" s="75"/>
      <c r="L229" s="75"/>
      <c r="M229" s="264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38"/>
        <v/>
      </c>
      <c r="E230" s="45"/>
      <c r="F230" s="40" t="str">
        <f t="shared" si="37"/>
        <v/>
      </c>
      <c r="G230" s="76"/>
      <c r="H230" s="40" t="str">
        <f t="shared" si="39"/>
        <v/>
      </c>
      <c r="I230" s="40" t="str">
        <f t="shared" si="40"/>
        <v/>
      </c>
      <c r="J230" s="75"/>
      <c r="K230" s="75"/>
      <c r="L230" s="75"/>
      <c r="M230" s="264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38"/>
        <v/>
      </c>
      <c r="E231" s="45"/>
      <c r="F231" s="40" t="str">
        <f t="shared" si="37"/>
        <v/>
      </c>
      <c r="G231" s="76"/>
      <c r="H231" s="40" t="str">
        <f t="shared" si="39"/>
        <v/>
      </c>
      <c r="I231" s="40" t="str">
        <f t="shared" si="40"/>
        <v/>
      </c>
      <c r="J231" s="75"/>
      <c r="K231" s="75"/>
      <c r="L231" s="75"/>
      <c r="M231" s="264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38"/>
        <v/>
      </c>
      <c r="E232" s="45"/>
      <c r="F232" s="40" t="str">
        <f t="shared" si="37"/>
        <v/>
      </c>
      <c r="G232" s="76"/>
      <c r="H232" s="40" t="str">
        <f t="shared" si="39"/>
        <v/>
      </c>
      <c r="I232" s="40" t="str">
        <f t="shared" si="40"/>
        <v/>
      </c>
      <c r="J232" s="75"/>
      <c r="K232" s="75"/>
      <c r="L232" s="75"/>
      <c r="M232" s="264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38"/>
        <v/>
      </c>
      <c r="E233" s="45"/>
      <c r="F233" s="40" t="str">
        <f t="shared" si="37"/>
        <v/>
      </c>
      <c r="G233" s="76"/>
      <c r="H233" s="40" t="str">
        <f t="shared" si="39"/>
        <v/>
      </c>
      <c r="I233" s="40" t="str">
        <f t="shared" si="40"/>
        <v/>
      </c>
      <c r="J233" s="75"/>
      <c r="K233" s="75"/>
      <c r="L233" s="75"/>
      <c r="M233" s="264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38"/>
        <v/>
      </c>
      <c r="E234" s="45"/>
      <c r="F234" s="40" t="str">
        <f t="shared" si="37"/>
        <v/>
      </c>
      <c r="G234" s="76"/>
      <c r="H234" s="40" t="str">
        <f t="shared" si="39"/>
        <v/>
      </c>
      <c r="I234" s="40" t="str">
        <f t="shared" si="40"/>
        <v/>
      </c>
      <c r="J234" s="75"/>
      <c r="K234" s="75"/>
      <c r="L234" s="75"/>
      <c r="M234" s="264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38"/>
        <v/>
      </c>
      <c r="E235" s="45"/>
      <c r="F235" s="40" t="str">
        <f t="shared" si="37"/>
        <v/>
      </c>
      <c r="G235" s="76"/>
      <c r="H235" s="40" t="str">
        <f t="shared" si="39"/>
        <v/>
      </c>
      <c r="I235" s="40" t="str">
        <f t="shared" si="40"/>
        <v/>
      </c>
      <c r="J235" s="75"/>
      <c r="K235" s="75"/>
      <c r="L235" s="75"/>
      <c r="M235" s="264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38"/>
        <v/>
      </c>
      <c r="E236" s="45"/>
      <c r="F236" s="40" t="str">
        <f t="shared" si="37"/>
        <v/>
      </c>
      <c r="G236" s="76"/>
      <c r="H236" s="40" t="str">
        <f t="shared" si="39"/>
        <v/>
      </c>
      <c r="I236" s="40" t="str">
        <f t="shared" si="40"/>
        <v/>
      </c>
      <c r="J236" s="75"/>
      <c r="K236" s="75"/>
      <c r="L236" s="75"/>
      <c r="M236" s="264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38"/>
        <v/>
      </c>
      <c r="E237" s="45"/>
      <c r="F237" s="40" t="str">
        <f t="shared" si="37"/>
        <v/>
      </c>
      <c r="G237" s="76"/>
      <c r="H237" s="40" t="str">
        <f t="shared" si="39"/>
        <v/>
      </c>
      <c r="I237" s="40" t="str">
        <f t="shared" si="40"/>
        <v/>
      </c>
      <c r="J237" s="75"/>
      <c r="K237" s="75"/>
      <c r="L237" s="75"/>
      <c r="M237" s="264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38"/>
        <v/>
      </c>
      <c r="E238" s="45"/>
      <c r="F238" s="40" t="str">
        <f t="shared" si="37"/>
        <v/>
      </c>
      <c r="G238" s="76"/>
      <c r="H238" s="40" t="str">
        <f t="shared" si="39"/>
        <v/>
      </c>
      <c r="I238" s="40" t="str">
        <f t="shared" si="40"/>
        <v/>
      </c>
      <c r="J238" s="75"/>
      <c r="K238" s="75"/>
      <c r="L238" s="75"/>
      <c r="M238" s="264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38"/>
        <v/>
      </c>
      <c r="E239" s="45"/>
      <c r="F239" s="40" t="str">
        <f t="shared" si="37"/>
        <v/>
      </c>
      <c r="G239" s="76"/>
      <c r="H239" s="40" t="str">
        <f t="shared" si="39"/>
        <v/>
      </c>
      <c r="I239" s="40" t="str">
        <f t="shared" si="40"/>
        <v/>
      </c>
      <c r="J239" s="75"/>
      <c r="K239" s="75"/>
      <c r="L239" s="75"/>
      <c r="M239" s="264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38"/>
        <v/>
      </c>
      <c r="E240" s="45"/>
      <c r="F240" s="40" t="str">
        <f t="shared" si="37"/>
        <v/>
      </c>
      <c r="G240" s="76"/>
      <c r="H240" s="40" t="str">
        <f t="shared" si="39"/>
        <v/>
      </c>
      <c r="I240" s="40" t="str">
        <f t="shared" si="40"/>
        <v/>
      </c>
      <c r="J240" s="75"/>
      <c r="K240" s="75"/>
      <c r="L240" s="75"/>
      <c r="M240" s="264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38"/>
        <v/>
      </c>
      <c r="E241" s="45"/>
      <c r="F241" s="40" t="str">
        <f t="shared" si="37"/>
        <v/>
      </c>
      <c r="G241" s="76"/>
      <c r="H241" s="40" t="str">
        <f t="shared" si="39"/>
        <v/>
      </c>
      <c r="I241" s="40" t="str">
        <f t="shared" si="40"/>
        <v/>
      </c>
      <c r="J241" s="75"/>
      <c r="K241" s="75"/>
      <c r="L241" s="75"/>
      <c r="M241" s="264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38"/>
        <v/>
      </c>
      <c r="E242" s="45"/>
      <c r="F242" s="40" t="str">
        <f t="shared" si="37"/>
        <v/>
      </c>
      <c r="G242" s="76"/>
      <c r="H242" s="40" t="str">
        <f t="shared" si="39"/>
        <v/>
      </c>
      <c r="I242" s="40" t="str">
        <f t="shared" si="40"/>
        <v/>
      </c>
      <c r="J242" s="75"/>
      <c r="K242" s="75"/>
      <c r="L242" s="75"/>
      <c r="M242" s="264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38"/>
        <v/>
      </c>
      <c r="E243" s="45"/>
      <c r="F243" s="40" t="str">
        <f t="shared" si="37"/>
        <v/>
      </c>
      <c r="G243" s="76"/>
      <c r="H243" s="40" t="str">
        <f t="shared" si="39"/>
        <v/>
      </c>
      <c r="I243" s="40" t="str">
        <f t="shared" si="40"/>
        <v/>
      </c>
      <c r="J243" s="75"/>
      <c r="K243" s="75"/>
      <c r="L243" s="75"/>
      <c r="M243" s="264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38"/>
        <v/>
      </c>
      <c r="E244" s="45"/>
      <c r="F244" s="40" t="str">
        <f t="shared" si="37"/>
        <v/>
      </c>
      <c r="G244" s="76"/>
      <c r="H244" s="40" t="str">
        <f t="shared" si="39"/>
        <v/>
      </c>
      <c r="I244" s="40" t="str">
        <f t="shared" si="40"/>
        <v/>
      </c>
      <c r="J244" s="75"/>
      <c r="K244" s="75"/>
      <c r="L244" s="75"/>
      <c r="M244" s="264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38"/>
        <v/>
      </c>
      <c r="E245" s="45"/>
      <c r="F245" s="40" t="str">
        <f t="shared" si="37"/>
        <v/>
      </c>
      <c r="G245" s="76"/>
      <c r="H245" s="40" t="str">
        <f t="shared" si="39"/>
        <v/>
      </c>
      <c r="I245" s="40" t="str">
        <f t="shared" si="40"/>
        <v/>
      </c>
      <c r="J245" s="75"/>
      <c r="K245" s="75"/>
      <c r="L245" s="75"/>
      <c r="M245" s="264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38"/>
        <v/>
      </c>
      <c r="E246" s="45"/>
      <c r="F246" s="40" t="str">
        <f t="shared" si="37"/>
        <v/>
      </c>
      <c r="G246" s="76"/>
      <c r="H246" s="40" t="str">
        <f t="shared" si="39"/>
        <v/>
      </c>
      <c r="I246" s="40" t="str">
        <f t="shared" si="40"/>
        <v/>
      </c>
      <c r="J246" s="75"/>
      <c r="K246" s="75"/>
      <c r="L246" s="75"/>
      <c r="M246" s="264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38"/>
        <v/>
      </c>
      <c r="E247" s="45"/>
      <c r="F247" s="40" t="str">
        <f t="shared" si="37"/>
        <v/>
      </c>
      <c r="G247" s="76"/>
      <c r="H247" s="40" t="str">
        <f t="shared" si="39"/>
        <v/>
      </c>
      <c r="I247" s="40" t="str">
        <f t="shared" si="40"/>
        <v/>
      </c>
      <c r="J247" s="75"/>
      <c r="K247" s="75"/>
      <c r="L247" s="75"/>
      <c r="M247" s="264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38"/>
        <v/>
      </c>
      <c r="E248" s="45"/>
      <c r="F248" s="40" t="str">
        <f t="shared" si="37"/>
        <v/>
      </c>
      <c r="G248" s="76"/>
      <c r="H248" s="40" t="str">
        <f t="shared" si="39"/>
        <v/>
      </c>
      <c r="I248" s="40" t="str">
        <f t="shared" si="40"/>
        <v/>
      </c>
      <c r="J248" s="75"/>
      <c r="K248" s="75"/>
      <c r="L248" s="75"/>
      <c r="M248" s="264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38"/>
        <v/>
      </c>
      <c r="E249" s="45"/>
      <c r="F249" s="40" t="str">
        <f t="shared" si="37"/>
        <v/>
      </c>
      <c r="G249" s="76"/>
      <c r="H249" s="40" t="str">
        <f t="shared" si="39"/>
        <v/>
      </c>
      <c r="I249" s="40" t="str">
        <f t="shared" si="40"/>
        <v/>
      </c>
      <c r="J249" s="75"/>
      <c r="K249" s="75"/>
      <c r="L249" s="75"/>
      <c r="M249" s="264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38"/>
        <v/>
      </c>
      <c r="E250" s="45"/>
      <c r="F250" s="40" t="str">
        <f t="shared" si="37"/>
        <v/>
      </c>
      <c r="G250" s="76"/>
      <c r="H250" s="40" t="str">
        <f t="shared" si="39"/>
        <v/>
      </c>
      <c r="I250" s="40" t="str">
        <f t="shared" si="40"/>
        <v/>
      </c>
      <c r="J250" s="75"/>
      <c r="K250" s="75"/>
      <c r="L250" s="75"/>
      <c r="M250" s="264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38"/>
        <v/>
      </c>
      <c r="E251" s="45"/>
      <c r="F251" s="40" t="str">
        <f t="shared" si="37"/>
        <v/>
      </c>
      <c r="G251" s="76"/>
      <c r="H251" s="40" t="str">
        <f t="shared" si="39"/>
        <v/>
      </c>
      <c r="I251" s="40" t="str">
        <f t="shared" si="40"/>
        <v/>
      </c>
      <c r="J251" s="75"/>
      <c r="K251" s="75"/>
      <c r="L251" s="75"/>
      <c r="M251" s="264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38"/>
        <v/>
      </c>
      <c r="E252" s="45"/>
      <c r="F252" s="40" t="str">
        <f t="shared" si="37"/>
        <v/>
      </c>
      <c r="G252" s="76"/>
      <c r="H252" s="40" t="str">
        <f t="shared" si="39"/>
        <v/>
      </c>
      <c r="I252" s="40" t="str">
        <f t="shared" si="40"/>
        <v/>
      </c>
      <c r="J252" s="75"/>
      <c r="K252" s="75"/>
      <c r="L252" s="75"/>
      <c r="M252" s="264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38"/>
        <v/>
      </c>
      <c r="E253" s="45"/>
      <c r="F253" s="40" t="str">
        <f t="shared" si="37"/>
        <v/>
      </c>
      <c r="G253" s="76"/>
      <c r="H253" s="40" t="str">
        <f t="shared" si="39"/>
        <v/>
      </c>
      <c r="I253" s="40" t="str">
        <f t="shared" si="40"/>
        <v/>
      </c>
      <c r="J253" s="75"/>
      <c r="K253" s="75"/>
      <c r="L253" s="75"/>
      <c r="M253" s="264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38"/>
        <v/>
      </c>
      <c r="E254" s="45"/>
      <c r="F254" s="40" t="str">
        <f t="shared" si="37"/>
        <v/>
      </c>
      <c r="G254" s="76"/>
      <c r="H254" s="40" t="str">
        <f t="shared" si="39"/>
        <v/>
      </c>
      <c r="I254" s="40" t="str">
        <f t="shared" si="40"/>
        <v/>
      </c>
      <c r="J254" s="75"/>
      <c r="K254" s="75"/>
      <c r="L254" s="75"/>
      <c r="M254" s="264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38"/>
        <v/>
      </c>
      <c r="E255" s="45"/>
      <c r="F255" s="40" t="str">
        <f t="shared" si="37"/>
        <v/>
      </c>
      <c r="G255" s="76"/>
      <c r="H255" s="40" t="str">
        <f t="shared" si="39"/>
        <v/>
      </c>
      <c r="I255" s="40" t="str">
        <f t="shared" si="40"/>
        <v/>
      </c>
      <c r="J255" s="75"/>
      <c r="K255" s="75"/>
      <c r="L255" s="75"/>
      <c r="M255" s="264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38"/>
        <v/>
      </c>
      <c r="E256" s="45"/>
      <c r="F256" s="40" t="str">
        <f t="shared" si="37"/>
        <v/>
      </c>
      <c r="G256" s="76"/>
      <c r="H256" s="40" t="str">
        <f t="shared" si="39"/>
        <v/>
      </c>
      <c r="I256" s="40" t="str">
        <f t="shared" si="40"/>
        <v/>
      </c>
      <c r="J256" s="75"/>
      <c r="K256" s="75"/>
      <c r="L256" s="75"/>
      <c r="M256" s="264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38"/>
        <v/>
      </c>
      <c r="E257" s="45"/>
      <c r="F257" s="40" t="str">
        <f t="shared" si="37"/>
        <v/>
      </c>
      <c r="G257" s="76"/>
      <c r="H257" s="40" t="str">
        <f t="shared" si="39"/>
        <v/>
      </c>
      <c r="I257" s="40" t="str">
        <f t="shared" si="40"/>
        <v/>
      </c>
      <c r="J257" s="75"/>
      <c r="K257" s="75"/>
      <c r="L257" s="75"/>
      <c r="M257" s="264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38"/>
        <v/>
      </c>
      <c r="E258" s="45"/>
      <c r="F258" s="40" t="str">
        <f t="shared" si="37"/>
        <v/>
      </c>
      <c r="G258" s="76"/>
      <c r="H258" s="40" t="str">
        <f t="shared" si="39"/>
        <v/>
      </c>
      <c r="I258" s="40" t="str">
        <f t="shared" si="40"/>
        <v/>
      </c>
      <c r="J258" s="75"/>
      <c r="K258" s="75"/>
      <c r="L258" s="75"/>
      <c r="M258" s="264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38"/>
        <v/>
      </c>
      <c r="E259" s="45"/>
      <c r="F259" s="40" t="str">
        <f t="shared" ref="F259:F322" si="46">IFERROR(VLOOKUP(E259,$W$5:$Y$129,2,FALSE),"")</f>
        <v/>
      </c>
      <c r="G259" s="76"/>
      <c r="H259" s="40" t="str">
        <f t="shared" si="39"/>
        <v/>
      </c>
      <c r="I259" s="40" t="str">
        <f t="shared" si="40"/>
        <v/>
      </c>
      <c r="J259" s="75"/>
      <c r="K259" s="75"/>
      <c r="L259" s="75"/>
      <c r="M259" s="264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47">IFERROR(VLOOKUP(C260,$T$6:$U$23,2,FALSE),"")</f>
        <v/>
      </c>
      <c r="E260" s="45"/>
      <c r="F260" s="40" t="str">
        <f t="shared" si="46"/>
        <v/>
      </c>
      <c r="G260" s="76"/>
      <c r="H260" s="40" t="str">
        <f t="shared" ref="H260:H323" si="48">IFERROR(VLOOKUP(G260,$AC$6:$AD$353,2,FALSE),"")</f>
        <v/>
      </c>
      <c r="I260" s="40" t="str">
        <f t="shared" ref="I260:I323" si="49">IFERROR(VLOOKUP(G260,$AC$6:$AG$353,3,FALSE),"")</f>
        <v/>
      </c>
      <c r="J260" s="75"/>
      <c r="K260" s="75"/>
      <c r="L260" s="75"/>
      <c r="M260" s="264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47"/>
        <v/>
      </c>
      <c r="E261" s="45"/>
      <c r="F261" s="40" t="str">
        <f t="shared" si="46"/>
        <v/>
      </c>
      <c r="G261" s="76"/>
      <c r="H261" s="40" t="str">
        <f t="shared" si="48"/>
        <v/>
      </c>
      <c r="I261" s="40" t="str">
        <f t="shared" si="49"/>
        <v/>
      </c>
      <c r="J261" s="75"/>
      <c r="K261" s="75"/>
      <c r="L261" s="75"/>
      <c r="M261" s="264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47"/>
        <v/>
      </c>
      <c r="E262" s="45"/>
      <c r="F262" s="40" t="str">
        <f t="shared" si="46"/>
        <v/>
      </c>
      <c r="G262" s="76"/>
      <c r="H262" s="40" t="str">
        <f t="shared" si="48"/>
        <v/>
      </c>
      <c r="I262" s="40" t="str">
        <f t="shared" si="49"/>
        <v/>
      </c>
      <c r="J262" s="75"/>
      <c r="K262" s="75"/>
      <c r="L262" s="75"/>
      <c r="M262" s="264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47"/>
        <v/>
      </c>
      <c r="E263" s="45"/>
      <c r="F263" s="40" t="str">
        <f t="shared" si="46"/>
        <v/>
      </c>
      <c r="G263" s="76"/>
      <c r="H263" s="40" t="str">
        <f t="shared" si="48"/>
        <v/>
      </c>
      <c r="I263" s="40" t="str">
        <f t="shared" si="49"/>
        <v/>
      </c>
      <c r="J263" s="75"/>
      <c r="K263" s="75"/>
      <c r="L263" s="75"/>
      <c r="M263" s="264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47"/>
        <v/>
      </c>
      <c r="E264" s="45"/>
      <c r="F264" s="40" t="str">
        <f t="shared" si="46"/>
        <v/>
      </c>
      <c r="G264" s="76"/>
      <c r="H264" s="40" t="str">
        <f t="shared" si="48"/>
        <v/>
      </c>
      <c r="I264" s="40" t="str">
        <f t="shared" si="49"/>
        <v/>
      </c>
      <c r="J264" s="75"/>
      <c r="K264" s="75"/>
      <c r="L264" s="75"/>
      <c r="M264" s="264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47"/>
        <v/>
      </c>
      <c r="E265" s="45"/>
      <c r="F265" s="40" t="str">
        <f t="shared" si="46"/>
        <v/>
      </c>
      <c r="G265" s="76"/>
      <c r="H265" s="40" t="str">
        <f t="shared" si="48"/>
        <v/>
      </c>
      <c r="I265" s="40" t="str">
        <f t="shared" si="49"/>
        <v/>
      </c>
      <c r="J265" s="75"/>
      <c r="K265" s="75"/>
      <c r="L265" s="75"/>
      <c r="M265" s="264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47"/>
        <v/>
      </c>
      <c r="E266" s="45"/>
      <c r="F266" s="40" t="str">
        <f t="shared" si="46"/>
        <v/>
      </c>
      <c r="G266" s="76"/>
      <c r="H266" s="40" t="str">
        <f t="shared" si="48"/>
        <v/>
      </c>
      <c r="I266" s="40" t="str">
        <f t="shared" si="49"/>
        <v/>
      </c>
      <c r="J266" s="75"/>
      <c r="K266" s="75"/>
      <c r="L266" s="75"/>
      <c r="M266" s="264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47"/>
        <v/>
      </c>
      <c r="E267" s="45"/>
      <c r="F267" s="40" t="str">
        <f t="shared" si="46"/>
        <v/>
      </c>
      <c r="G267" s="76"/>
      <c r="H267" s="40" t="str">
        <f t="shared" si="48"/>
        <v/>
      </c>
      <c r="I267" s="40" t="str">
        <f t="shared" si="49"/>
        <v/>
      </c>
      <c r="J267" s="75"/>
      <c r="K267" s="75"/>
      <c r="L267" s="75"/>
      <c r="M267" s="264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47"/>
        <v/>
      </c>
      <c r="E268" s="45"/>
      <c r="F268" s="40" t="str">
        <f t="shared" si="46"/>
        <v/>
      </c>
      <c r="G268" s="76"/>
      <c r="H268" s="40" t="str">
        <f t="shared" si="48"/>
        <v/>
      </c>
      <c r="I268" s="40" t="str">
        <f t="shared" si="49"/>
        <v/>
      </c>
      <c r="J268" s="75"/>
      <c r="K268" s="75"/>
      <c r="L268" s="75"/>
      <c r="M268" s="264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47"/>
        <v/>
      </c>
      <c r="E269" s="45"/>
      <c r="F269" s="40" t="str">
        <f t="shared" si="46"/>
        <v/>
      </c>
      <c r="G269" s="76"/>
      <c r="H269" s="40" t="str">
        <f t="shared" si="48"/>
        <v/>
      </c>
      <c r="I269" s="40" t="str">
        <f t="shared" si="49"/>
        <v/>
      </c>
      <c r="J269" s="75"/>
      <c r="K269" s="75"/>
      <c r="L269" s="75"/>
      <c r="M269" s="264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47"/>
        <v/>
      </c>
      <c r="E270" s="45"/>
      <c r="F270" s="40" t="str">
        <f t="shared" si="46"/>
        <v/>
      </c>
      <c r="G270" s="76"/>
      <c r="H270" s="40" t="str">
        <f t="shared" si="48"/>
        <v/>
      </c>
      <c r="I270" s="40" t="str">
        <f t="shared" si="49"/>
        <v/>
      </c>
      <c r="J270" s="75"/>
      <c r="K270" s="75"/>
      <c r="L270" s="75"/>
      <c r="M270" s="264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47"/>
        <v/>
      </c>
      <c r="E271" s="45"/>
      <c r="F271" s="40" t="str">
        <f t="shared" si="46"/>
        <v/>
      </c>
      <c r="G271" s="76"/>
      <c r="H271" s="40" t="str">
        <f t="shared" si="48"/>
        <v/>
      </c>
      <c r="I271" s="40" t="str">
        <f t="shared" si="49"/>
        <v/>
      </c>
      <c r="J271" s="75"/>
      <c r="K271" s="75"/>
      <c r="L271" s="75"/>
      <c r="M271" s="264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47"/>
        <v/>
      </c>
      <c r="E272" s="45"/>
      <c r="F272" s="40" t="str">
        <f t="shared" si="46"/>
        <v/>
      </c>
      <c r="G272" s="76"/>
      <c r="H272" s="40" t="str">
        <f t="shared" si="48"/>
        <v/>
      </c>
      <c r="I272" s="40" t="str">
        <f t="shared" si="49"/>
        <v/>
      </c>
      <c r="J272" s="75"/>
      <c r="K272" s="75"/>
      <c r="L272" s="75"/>
      <c r="M272" s="264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47"/>
        <v/>
      </c>
      <c r="E273" s="45"/>
      <c r="F273" s="40" t="str">
        <f t="shared" si="46"/>
        <v/>
      </c>
      <c r="G273" s="76"/>
      <c r="H273" s="40" t="str">
        <f t="shared" si="48"/>
        <v/>
      </c>
      <c r="I273" s="40" t="str">
        <f t="shared" si="49"/>
        <v/>
      </c>
      <c r="J273" s="75"/>
      <c r="K273" s="75"/>
      <c r="L273" s="75"/>
      <c r="M273" s="264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47"/>
        <v/>
      </c>
      <c r="E274" s="45"/>
      <c r="F274" s="40" t="str">
        <f t="shared" si="46"/>
        <v/>
      </c>
      <c r="G274" s="76"/>
      <c r="H274" s="40" t="str">
        <f t="shared" si="48"/>
        <v/>
      </c>
      <c r="I274" s="40" t="str">
        <f t="shared" si="49"/>
        <v/>
      </c>
      <c r="J274" s="75"/>
      <c r="K274" s="75"/>
      <c r="L274" s="75"/>
      <c r="M274" s="264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47"/>
        <v/>
      </c>
      <c r="E275" s="45"/>
      <c r="F275" s="40" t="str">
        <f t="shared" si="46"/>
        <v/>
      </c>
      <c r="G275" s="76"/>
      <c r="H275" s="40" t="str">
        <f t="shared" si="48"/>
        <v/>
      </c>
      <c r="I275" s="40" t="str">
        <f t="shared" si="49"/>
        <v/>
      </c>
      <c r="J275" s="75"/>
      <c r="K275" s="75"/>
      <c r="L275" s="75"/>
      <c r="M275" s="264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47"/>
        <v/>
      </c>
      <c r="E276" s="45"/>
      <c r="F276" s="40" t="str">
        <f t="shared" si="46"/>
        <v/>
      </c>
      <c r="G276" s="76"/>
      <c r="H276" s="40" t="str">
        <f t="shared" si="48"/>
        <v/>
      </c>
      <c r="I276" s="40" t="str">
        <f t="shared" si="49"/>
        <v/>
      </c>
      <c r="J276" s="75"/>
      <c r="K276" s="75"/>
      <c r="L276" s="75"/>
      <c r="M276" s="264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47"/>
        <v/>
      </c>
      <c r="E277" s="45"/>
      <c r="F277" s="40" t="str">
        <f t="shared" si="46"/>
        <v/>
      </c>
      <c r="G277" s="76"/>
      <c r="H277" s="40" t="str">
        <f t="shared" si="48"/>
        <v/>
      </c>
      <c r="I277" s="40" t="str">
        <f t="shared" si="49"/>
        <v/>
      </c>
      <c r="J277" s="75"/>
      <c r="K277" s="75"/>
      <c r="L277" s="75"/>
      <c r="M277" s="264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47"/>
        <v/>
      </c>
      <c r="E278" s="45"/>
      <c r="F278" s="40" t="str">
        <f t="shared" si="46"/>
        <v/>
      </c>
      <c r="G278" s="76"/>
      <c r="H278" s="40" t="str">
        <f t="shared" si="48"/>
        <v/>
      </c>
      <c r="I278" s="40" t="str">
        <f t="shared" si="49"/>
        <v/>
      </c>
      <c r="J278" s="75"/>
      <c r="K278" s="75"/>
      <c r="L278" s="75"/>
      <c r="M278" s="264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47"/>
        <v/>
      </c>
      <c r="E279" s="45"/>
      <c r="F279" s="40" t="str">
        <f t="shared" si="46"/>
        <v/>
      </c>
      <c r="G279" s="76"/>
      <c r="H279" s="40" t="str">
        <f t="shared" si="48"/>
        <v/>
      </c>
      <c r="I279" s="40" t="str">
        <f t="shared" si="49"/>
        <v/>
      </c>
      <c r="J279" s="75"/>
      <c r="K279" s="75"/>
      <c r="L279" s="75"/>
      <c r="M279" s="264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47"/>
        <v/>
      </c>
      <c r="E280" s="45"/>
      <c r="F280" s="40" t="str">
        <f t="shared" si="46"/>
        <v/>
      </c>
      <c r="G280" s="76"/>
      <c r="H280" s="40" t="str">
        <f t="shared" si="48"/>
        <v/>
      </c>
      <c r="I280" s="40" t="str">
        <f t="shared" si="49"/>
        <v/>
      </c>
      <c r="J280" s="75"/>
      <c r="K280" s="75"/>
      <c r="L280" s="75"/>
      <c r="M280" s="264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47"/>
        <v/>
      </c>
      <c r="E281" s="45"/>
      <c r="F281" s="40" t="str">
        <f t="shared" si="46"/>
        <v/>
      </c>
      <c r="G281" s="76"/>
      <c r="H281" s="40" t="str">
        <f t="shared" si="48"/>
        <v/>
      </c>
      <c r="I281" s="40" t="str">
        <f t="shared" si="49"/>
        <v/>
      </c>
      <c r="J281" s="75"/>
      <c r="K281" s="75"/>
      <c r="L281" s="75"/>
      <c r="M281" s="264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47"/>
        <v/>
      </c>
      <c r="E282" s="45"/>
      <c r="F282" s="40" t="str">
        <f t="shared" si="46"/>
        <v/>
      </c>
      <c r="G282" s="76"/>
      <c r="H282" s="40" t="str">
        <f t="shared" si="48"/>
        <v/>
      </c>
      <c r="I282" s="40" t="str">
        <f t="shared" si="49"/>
        <v/>
      </c>
      <c r="J282" s="75"/>
      <c r="K282" s="75"/>
      <c r="L282" s="75"/>
      <c r="M282" s="264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47"/>
        <v/>
      </c>
      <c r="E283" s="45"/>
      <c r="F283" s="40" t="str">
        <f t="shared" si="46"/>
        <v/>
      </c>
      <c r="G283" s="76"/>
      <c r="H283" s="40" t="str">
        <f t="shared" si="48"/>
        <v/>
      </c>
      <c r="I283" s="40" t="str">
        <f t="shared" si="49"/>
        <v/>
      </c>
      <c r="J283" s="75"/>
      <c r="K283" s="75"/>
      <c r="L283" s="75"/>
      <c r="M283" s="264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47"/>
        <v/>
      </c>
      <c r="E284" s="45"/>
      <c r="F284" s="40" t="str">
        <f t="shared" si="46"/>
        <v/>
      </c>
      <c r="G284" s="76"/>
      <c r="H284" s="40" t="str">
        <f t="shared" si="48"/>
        <v/>
      </c>
      <c r="I284" s="40" t="str">
        <f t="shared" si="49"/>
        <v/>
      </c>
      <c r="J284" s="75"/>
      <c r="K284" s="75"/>
      <c r="L284" s="75"/>
      <c r="M284" s="264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47"/>
        <v/>
      </c>
      <c r="E285" s="45"/>
      <c r="F285" s="40" t="str">
        <f t="shared" si="46"/>
        <v/>
      </c>
      <c r="G285" s="76"/>
      <c r="H285" s="40" t="str">
        <f t="shared" si="48"/>
        <v/>
      </c>
      <c r="I285" s="40" t="str">
        <f t="shared" si="49"/>
        <v/>
      </c>
      <c r="J285" s="75"/>
      <c r="K285" s="75"/>
      <c r="L285" s="75"/>
      <c r="M285" s="264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47"/>
        <v/>
      </c>
      <c r="E286" s="45"/>
      <c r="F286" s="40" t="str">
        <f t="shared" si="46"/>
        <v/>
      </c>
      <c r="G286" s="76"/>
      <c r="H286" s="40" t="str">
        <f t="shared" si="48"/>
        <v/>
      </c>
      <c r="I286" s="40" t="str">
        <f t="shared" si="49"/>
        <v/>
      </c>
      <c r="J286" s="75"/>
      <c r="K286" s="75"/>
      <c r="L286" s="75"/>
      <c r="M286" s="264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47"/>
        <v/>
      </c>
      <c r="E287" s="45"/>
      <c r="F287" s="40" t="str">
        <f t="shared" si="46"/>
        <v/>
      </c>
      <c r="G287" s="76"/>
      <c r="H287" s="40" t="str">
        <f t="shared" si="48"/>
        <v/>
      </c>
      <c r="I287" s="40" t="str">
        <f t="shared" si="49"/>
        <v/>
      </c>
      <c r="J287" s="75"/>
      <c r="K287" s="75"/>
      <c r="L287" s="75"/>
      <c r="M287" s="264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47"/>
        <v/>
      </c>
      <c r="E288" s="45"/>
      <c r="F288" s="40" t="str">
        <f t="shared" si="46"/>
        <v/>
      </c>
      <c r="G288" s="76"/>
      <c r="H288" s="40" t="str">
        <f t="shared" si="48"/>
        <v/>
      </c>
      <c r="I288" s="40" t="str">
        <f t="shared" si="49"/>
        <v/>
      </c>
      <c r="J288" s="75"/>
      <c r="K288" s="75"/>
      <c r="L288" s="75"/>
      <c r="M288" s="264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47"/>
        <v/>
      </c>
      <c r="E289" s="45"/>
      <c r="F289" s="40" t="str">
        <f t="shared" si="46"/>
        <v/>
      </c>
      <c r="G289" s="76"/>
      <c r="H289" s="40" t="str">
        <f t="shared" si="48"/>
        <v/>
      </c>
      <c r="I289" s="40" t="str">
        <f t="shared" si="49"/>
        <v/>
      </c>
      <c r="J289" s="75"/>
      <c r="K289" s="75"/>
      <c r="L289" s="75"/>
      <c r="M289" s="264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47"/>
        <v/>
      </c>
      <c r="E290" s="45"/>
      <c r="F290" s="40" t="str">
        <f t="shared" si="46"/>
        <v/>
      </c>
      <c r="G290" s="76"/>
      <c r="H290" s="40" t="str">
        <f t="shared" si="48"/>
        <v/>
      </c>
      <c r="I290" s="40" t="str">
        <f t="shared" si="49"/>
        <v/>
      </c>
      <c r="J290" s="75"/>
      <c r="K290" s="75"/>
      <c r="L290" s="75"/>
      <c r="M290" s="264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47"/>
        <v/>
      </c>
      <c r="E291" s="45"/>
      <c r="F291" s="40" t="str">
        <f t="shared" si="46"/>
        <v/>
      </c>
      <c r="G291" s="76"/>
      <c r="H291" s="40" t="str">
        <f t="shared" si="48"/>
        <v/>
      </c>
      <c r="I291" s="40" t="str">
        <f t="shared" si="49"/>
        <v/>
      </c>
      <c r="J291" s="75"/>
      <c r="K291" s="75"/>
      <c r="L291" s="75"/>
      <c r="M291" s="264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47"/>
        <v/>
      </c>
      <c r="E292" s="45"/>
      <c r="F292" s="40" t="str">
        <f t="shared" si="46"/>
        <v/>
      </c>
      <c r="G292" s="76"/>
      <c r="H292" s="40" t="str">
        <f t="shared" si="48"/>
        <v/>
      </c>
      <c r="I292" s="40" t="str">
        <f t="shared" si="49"/>
        <v/>
      </c>
      <c r="J292" s="75"/>
      <c r="K292" s="75"/>
      <c r="L292" s="75"/>
      <c r="M292" s="264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47"/>
        <v/>
      </c>
      <c r="E293" s="45"/>
      <c r="F293" s="40" t="str">
        <f t="shared" si="46"/>
        <v/>
      </c>
      <c r="G293" s="76"/>
      <c r="H293" s="40" t="str">
        <f t="shared" si="48"/>
        <v/>
      </c>
      <c r="I293" s="40" t="str">
        <f t="shared" si="49"/>
        <v/>
      </c>
      <c r="J293" s="75"/>
      <c r="K293" s="75"/>
      <c r="L293" s="75"/>
      <c r="M293" s="264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47"/>
        <v/>
      </c>
      <c r="E294" s="45"/>
      <c r="F294" s="40" t="str">
        <f t="shared" si="46"/>
        <v/>
      </c>
      <c r="G294" s="76"/>
      <c r="H294" s="40" t="str">
        <f t="shared" si="48"/>
        <v/>
      </c>
      <c r="I294" s="40" t="str">
        <f t="shared" si="49"/>
        <v/>
      </c>
      <c r="J294" s="75"/>
      <c r="K294" s="75"/>
      <c r="L294" s="75"/>
      <c r="M294" s="264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47"/>
        <v/>
      </c>
      <c r="E295" s="45"/>
      <c r="F295" s="40" t="str">
        <f t="shared" si="46"/>
        <v/>
      </c>
      <c r="G295" s="76"/>
      <c r="H295" s="40" t="str">
        <f t="shared" si="48"/>
        <v/>
      </c>
      <c r="I295" s="40" t="str">
        <f t="shared" si="49"/>
        <v/>
      </c>
      <c r="J295" s="75"/>
      <c r="K295" s="75"/>
      <c r="L295" s="75"/>
      <c r="M295" s="264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47"/>
        <v/>
      </c>
      <c r="E296" s="45"/>
      <c r="F296" s="40" t="str">
        <f t="shared" si="46"/>
        <v/>
      </c>
      <c r="G296" s="76"/>
      <c r="H296" s="40" t="str">
        <f t="shared" si="48"/>
        <v/>
      </c>
      <c r="I296" s="40" t="str">
        <f t="shared" si="49"/>
        <v/>
      </c>
      <c r="J296" s="75"/>
      <c r="K296" s="75"/>
      <c r="L296" s="75"/>
      <c r="M296" s="264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47"/>
        <v/>
      </c>
      <c r="E297" s="45"/>
      <c r="F297" s="40" t="str">
        <f t="shared" si="46"/>
        <v/>
      </c>
      <c r="G297" s="76"/>
      <c r="H297" s="40" t="str">
        <f t="shared" si="48"/>
        <v/>
      </c>
      <c r="I297" s="40" t="str">
        <f t="shared" si="49"/>
        <v/>
      </c>
      <c r="J297" s="75"/>
      <c r="K297" s="75"/>
      <c r="L297" s="75"/>
      <c r="M297" s="264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47"/>
        <v/>
      </c>
      <c r="E298" s="45"/>
      <c r="F298" s="40" t="str">
        <f t="shared" si="46"/>
        <v/>
      </c>
      <c r="G298" s="76"/>
      <c r="H298" s="40" t="str">
        <f t="shared" si="48"/>
        <v/>
      </c>
      <c r="I298" s="40" t="str">
        <f t="shared" si="49"/>
        <v/>
      </c>
      <c r="J298" s="75"/>
      <c r="K298" s="75"/>
      <c r="L298" s="75"/>
      <c r="M298" s="264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47"/>
        <v/>
      </c>
      <c r="E299" s="45"/>
      <c r="F299" s="40" t="str">
        <f t="shared" si="46"/>
        <v/>
      </c>
      <c r="G299" s="76"/>
      <c r="H299" s="40" t="str">
        <f t="shared" si="48"/>
        <v/>
      </c>
      <c r="I299" s="40" t="str">
        <f t="shared" si="49"/>
        <v/>
      </c>
      <c r="J299" s="75"/>
      <c r="K299" s="75"/>
      <c r="L299" s="75"/>
      <c r="M299" s="264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47"/>
        <v/>
      </c>
      <c r="E300" s="45"/>
      <c r="F300" s="40" t="str">
        <f t="shared" si="46"/>
        <v/>
      </c>
      <c r="G300" s="76"/>
      <c r="H300" s="40" t="str">
        <f t="shared" si="48"/>
        <v/>
      </c>
      <c r="I300" s="40" t="str">
        <f t="shared" si="49"/>
        <v/>
      </c>
      <c r="J300" s="75"/>
      <c r="K300" s="75"/>
      <c r="L300" s="75"/>
      <c r="M300" s="264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47"/>
        <v/>
      </c>
      <c r="E301" s="45"/>
      <c r="F301" s="40" t="str">
        <f t="shared" si="46"/>
        <v/>
      </c>
      <c r="G301" s="76"/>
      <c r="H301" s="40" t="str">
        <f t="shared" si="48"/>
        <v/>
      </c>
      <c r="I301" s="40" t="str">
        <f t="shared" si="49"/>
        <v/>
      </c>
      <c r="J301" s="75"/>
      <c r="K301" s="75"/>
      <c r="L301" s="75"/>
      <c r="M301" s="264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47"/>
        <v/>
      </c>
      <c r="E302" s="45"/>
      <c r="F302" s="40" t="str">
        <f t="shared" si="46"/>
        <v/>
      </c>
      <c r="G302" s="76"/>
      <c r="H302" s="40" t="str">
        <f t="shared" si="48"/>
        <v/>
      </c>
      <c r="I302" s="40" t="str">
        <f t="shared" si="49"/>
        <v/>
      </c>
      <c r="J302" s="75"/>
      <c r="K302" s="75"/>
      <c r="L302" s="75"/>
      <c r="M302" s="264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47"/>
        <v/>
      </c>
      <c r="E303" s="45"/>
      <c r="F303" s="40" t="str">
        <f t="shared" si="46"/>
        <v/>
      </c>
      <c r="G303" s="76"/>
      <c r="H303" s="40" t="str">
        <f t="shared" si="48"/>
        <v/>
      </c>
      <c r="I303" s="40" t="str">
        <f t="shared" si="49"/>
        <v/>
      </c>
      <c r="J303" s="75"/>
      <c r="K303" s="75"/>
      <c r="L303" s="75"/>
      <c r="M303" s="264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47"/>
        <v/>
      </c>
      <c r="E304" s="45"/>
      <c r="F304" s="40" t="str">
        <f t="shared" si="46"/>
        <v/>
      </c>
      <c r="G304" s="76"/>
      <c r="H304" s="40" t="str">
        <f t="shared" si="48"/>
        <v/>
      </c>
      <c r="I304" s="40" t="str">
        <f t="shared" si="49"/>
        <v/>
      </c>
      <c r="J304" s="75"/>
      <c r="K304" s="75"/>
      <c r="L304" s="75"/>
      <c r="M304" s="264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47"/>
        <v/>
      </c>
      <c r="E305" s="45"/>
      <c r="F305" s="40" t="str">
        <f t="shared" si="46"/>
        <v/>
      </c>
      <c r="G305" s="76"/>
      <c r="H305" s="40" t="str">
        <f t="shared" si="48"/>
        <v/>
      </c>
      <c r="I305" s="40" t="str">
        <f t="shared" si="49"/>
        <v/>
      </c>
      <c r="J305" s="75"/>
      <c r="K305" s="75"/>
      <c r="L305" s="75"/>
      <c r="M305" s="264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47"/>
        <v/>
      </c>
      <c r="E306" s="45"/>
      <c r="F306" s="40" t="str">
        <f t="shared" si="46"/>
        <v/>
      </c>
      <c r="G306" s="76"/>
      <c r="H306" s="40" t="str">
        <f t="shared" si="48"/>
        <v/>
      </c>
      <c r="I306" s="40" t="str">
        <f t="shared" si="49"/>
        <v/>
      </c>
      <c r="J306" s="75"/>
      <c r="K306" s="75"/>
      <c r="L306" s="75"/>
      <c r="M306" s="264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47"/>
        <v/>
      </c>
      <c r="E307" s="45"/>
      <c r="F307" s="40" t="str">
        <f t="shared" si="46"/>
        <v/>
      </c>
      <c r="G307" s="76"/>
      <c r="H307" s="40" t="str">
        <f t="shared" si="48"/>
        <v/>
      </c>
      <c r="I307" s="40" t="str">
        <f t="shared" si="49"/>
        <v/>
      </c>
      <c r="J307" s="75"/>
      <c r="K307" s="75"/>
      <c r="L307" s="75"/>
      <c r="M307" s="264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47"/>
        <v/>
      </c>
      <c r="E308" s="45"/>
      <c r="F308" s="40" t="str">
        <f t="shared" si="46"/>
        <v/>
      </c>
      <c r="G308" s="76"/>
      <c r="H308" s="40" t="str">
        <f t="shared" si="48"/>
        <v/>
      </c>
      <c r="I308" s="40" t="str">
        <f t="shared" si="49"/>
        <v/>
      </c>
      <c r="J308" s="75"/>
      <c r="K308" s="75"/>
      <c r="L308" s="75"/>
      <c r="M308" s="264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47"/>
        <v/>
      </c>
      <c r="E309" s="45"/>
      <c r="F309" s="40" t="str">
        <f t="shared" si="46"/>
        <v/>
      </c>
      <c r="G309" s="76"/>
      <c r="H309" s="40" t="str">
        <f t="shared" si="48"/>
        <v/>
      </c>
      <c r="I309" s="40" t="str">
        <f t="shared" si="49"/>
        <v/>
      </c>
      <c r="J309" s="75"/>
      <c r="K309" s="75"/>
      <c r="L309" s="75"/>
      <c r="M309" s="264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47"/>
        <v/>
      </c>
      <c r="E310" s="45"/>
      <c r="F310" s="40" t="str">
        <f t="shared" si="46"/>
        <v/>
      </c>
      <c r="G310" s="76"/>
      <c r="H310" s="40" t="str">
        <f t="shared" si="48"/>
        <v/>
      </c>
      <c r="I310" s="40" t="str">
        <f t="shared" si="49"/>
        <v/>
      </c>
      <c r="J310" s="75"/>
      <c r="K310" s="75"/>
      <c r="L310" s="75"/>
      <c r="M310" s="264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47"/>
        <v/>
      </c>
      <c r="E311" s="45"/>
      <c r="F311" s="40" t="str">
        <f t="shared" si="46"/>
        <v/>
      </c>
      <c r="G311" s="76"/>
      <c r="H311" s="40" t="str">
        <f t="shared" si="48"/>
        <v/>
      </c>
      <c r="I311" s="40" t="str">
        <f t="shared" si="49"/>
        <v/>
      </c>
      <c r="J311" s="75"/>
      <c r="K311" s="75"/>
      <c r="L311" s="75"/>
      <c r="M311" s="264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47"/>
        <v/>
      </c>
      <c r="E312" s="45"/>
      <c r="F312" s="40" t="str">
        <f t="shared" si="46"/>
        <v/>
      </c>
      <c r="G312" s="76"/>
      <c r="H312" s="40" t="str">
        <f t="shared" si="48"/>
        <v/>
      </c>
      <c r="I312" s="40" t="str">
        <f t="shared" si="49"/>
        <v/>
      </c>
      <c r="J312" s="75"/>
      <c r="K312" s="75"/>
      <c r="L312" s="75"/>
      <c r="M312" s="264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47"/>
        <v/>
      </c>
      <c r="E313" s="45"/>
      <c r="F313" s="40" t="str">
        <f t="shared" si="46"/>
        <v/>
      </c>
      <c r="G313" s="76"/>
      <c r="H313" s="40" t="str">
        <f t="shared" si="48"/>
        <v/>
      </c>
      <c r="I313" s="40" t="str">
        <f t="shared" si="49"/>
        <v/>
      </c>
      <c r="J313" s="75"/>
      <c r="K313" s="75"/>
      <c r="L313" s="75"/>
      <c r="M313" s="264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47"/>
        <v/>
      </c>
      <c r="E314" s="45"/>
      <c r="F314" s="40" t="str">
        <f t="shared" si="46"/>
        <v/>
      </c>
      <c r="G314" s="76"/>
      <c r="H314" s="40" t="str">
        <f t="shared" si="48"/>
        <v/>
      </c>
      <c r="I314" s="40" t="str">
        <f t="shared" si="49"/>
        <v/>
      </c>
      <c r="J314" s="75"/>
      <c r="K314" s="75"/>
      <c r="L314" s="75"/>
      <c r="M314" s="264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47"/>
        <v/>
      </c>
      <c r="E315" s="45"/>
      <c r="F315" s="40" t="str">
        <f t="shared" si="46"/>
        <v/>
      </c>
      <c r="G315" s="76"/>
      <c r="H315" s="40" t="str">
        <f t="shared" si="48"/>
        <v/>
      </c>
      <c r="I315" s="40" t="str">
        <f t="shared" si="49"/>
        <v/>
      </c>
      <c r="J315" s="75"/>
      <c r="K315" s="75"/>
      <c r="L315" s="75"/>
      <c r="M315" s="264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47"/>
        <v/>
      </c>
      <c r="E316" s="45"/>
      <c r="F316" s="40" t="str">
        <f t="shared" si="46"/>
        <v/>
      </c>
      <c r="G316" s="76"/>
      <c r="H316" s="40" t="str">
        <f t="shared" si="48"/>
        <v/>
      </c>
      <c r="I316" s="40" t="str">
        <f t="shared" si="49"/>
        <v/>
      </c>
      <c r="J316" s="75"/>
      <c r="K316" s="75"/>
      <c r="L316" s="75"/>
      <c r="M316" s="264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47"/>
        <v/>
      </c>
      <c r="E317" s="45"/>
      <c r="F317" s="40" t="str">
        <f t="shared" si="46"/>
        <v/>
      </c>
      <c r="G317" s="76"/>
      <c r="H317" s="40" t="str">
        <f t="shared" si="48"/>
        <v/>
      </c>
      <c r="I317" s="40" t="str">
        <f t="shared" si="49"/>
        <v/>
      </c>
      <c r="J317" s="75"/>
      <c r="K317" s="75"/>
      <c r="L317" s="75"/>
      <c r="M317" s="264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47"/>
        <v/>
      </c>
      <c r="E318" s="45"/>
      <c r="F318" s="40" t="str">
        <f t="shared" si="46"/>
        <v/>
      </c>
      <c r="G318" s="76"/>
      <c r="H318" s="40" t="str">
        <f t="shared" si="48"/>
        <v/>
      </c>
      <c r="I318" s="40" t="str">
        <f t="shared" si="49"/>
        <v/>
      </c>
      <c r="J318" s="75"/>
      <c r="K318" s="75"/>
      <c r="L318" s="75"/>
      <c r="M318" s="264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47"/>
        <v/>
      </c>
      <c r="E319" s="45"/>
      <c r="F319" s="40" t="str">
        <f t="shared" si="46"/>
        <v/>
      </c>
      <c r="G319" s="76"/>
      <c r="H319" s="40" t="str">
        <f t="shared" si="48"/>
        <v/>
      </c>
      <c r="I319" s="40" t="str">
        <f t="shared" si="49"/>
        <v/>
      </c>
      <c r="J319" s="75"/>
      <c r="K319" s="75"/>
      <c r="L319" s="75"/>
      <c r="M319" s="264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47"/>
        <v/>
      </c>
      <c r="E320" s="45"/>
      <c r="F320" s="40" t="str">
        <f t="shared" si="46"/>
        <v/>
      </c>
      <c r="G320" s="76"/>
      <c r="H320" s="40" t="str">
        <f t="shared" si="48"/>
        <v/>
      </c>
      <c r="I320" s="40" t="str">
        <f t="shared" si="49"/>
        <v/>
      </c>
      <c r="J320" s="75"/>
      <c r="K320" s="75"/>
      <c r="L320" s="75"/>
      <c r="M320" s="264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47"/>
        <v/>
      </c>
      <c r="E321" s="45"/>
      <c r="F321" s="40" t="str">
        <f t="shared" si="46"/>
        <v/>
      </c>
      <c r="G321" s="76"/>
      <c r="H321" s="40" t="str">
        <f t="shared" si="48"/>
        <v/>
      </c>
      <c r="I321" s="40" t="str">
        <f t="shared" si="49"/>
        <v/>
      </c>
      <c r="J321" s="75"/>
      <c r="K321" s="75"/>
      <c r="L321" s="75"/>
      <c r="M321" s="264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47"/>
        <v/>
      </c>
      <c r="E322" s="45"/>
      <c r="F322" s="40" t="str">
        <f t="shared" si="46"/>
        <v/>
      </c>
      <c r="G322" s="76"/>
      <c r="H322" s="40" t="str">
        <f t="shared" si="48"/>
        <v/>
      </c>
      <c r="I322" s="40" t="str">
        <f t="shared" si="49"/>
        <v/>
      </c>
      <c r="J322" s="75"/>
      <c r="K322" s="75"/>
      <c r="L322" s="75"/>
      <c r="M322" s="264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47"/>
        <v/>
      </c>
      <c r="E323" s="45"/>
      <c r="F323" s="40" t="str">
        <f t="shared" ref="F323:F386" si="55">IFERROR(VLOOKUP(E323,$W$5:$Y$129,2,FALSE),"")</f>
        <v/>
      </c>
      <c r="G323" s="76"/>
      <c r="H323" s="40" t="str">
        <f t="shared" si="48"/>
        <v/>
      </c>
      <c r="I323" s="40" t="str">
        <f t="shared" si="49"/>
        <v/>
      </c>
      <c r="J323" s="75"/>
      <c r="K323" s="75"/>
      <c r="L323" s="75"/>
      <c r="M323" s="264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56">IFERROR(VLOOKUP(C324,$T$6:$U$23,2,FALSE),"")</f>
        <v/>
      </c>
      <c r="E324" s="45"/>
      <c r="F324" s="40" t="str">
        <f t="shared" si="55"/>
        <v/>
      </c>
      <c r="G324" s="76"/>
      <c r="H324" s="40" t="str">
        <f t="shared" ref="H324:H387" si="57">IFERROR(VLOOKUP(G324,$AC$6:$AD$353,2,FALSE),"")</f>
        <v/>
      </c>
      <c r="I324" s="40" t="str">
        <f t="shared" ref="I324:I387" si="58">IFERROR(VLOOKUP(G324,$AC$6:$AG$353,3,FALSE),"")</f>
        <v/>
      </c>
      <c r="J324" s="75"/>
      <c r="K324" s="75"/>
      <c r="L324" s="75"/>
      <c r="M324" s="264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56"/>
        <v/>
      </c>
      <c r="E325" s="45"/>
      <c r="F325" s="40" t="str">
        <f t="shared" si="55"/>
        <v/>
      </c>
      <c r="G325" s="76"/>
      <c r="H325" s="40" t="str">
        <f t="shared" si="57"/>
        <v/>
      </c>
      <c r="I325" s="40" t="str">
        <f t="shared" si="58"/>
        <v/>
      </c>
      <c r="J325" s="75"/>
      <c r="K325" s="75"/>
      <c r="L325" s="75"/>
      <c r="M325" s="264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56"/>
        <v/>
      </c>
      <c r="E326" s="45"/>
      <c r="F326" s="40" t="str">
        <f t="shared" si="55"/>
        <v/>
      </c>
      <c r="G326" s="76"/>
      <c r="H326" s="40" t="str">
        <f t="shared" si="57"/>
        <v/>
      </c>
      <c r="I326" s="40" t="str">
        <f t="shared" si="58"/>
        <v/>
      </c>
      <c r="J326" s="75"/>
      <c r="K326" s="75"/>
      <c r="L326" s="75"/>
      <c r="M326" s="264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56"/>
        <v/>
      </c>
      <c r="E327" s="45"/>
      <c r="F327" s="40" t="str">
        <f t="shared" si="55"/>
        <v/>
      </c>
      <c r="G327" s="76"/>
      <c r="H327" s="40" t="str">
        <f t="shared" si="57"/>
        <v/>
      </c>
      <c r="I327" s="40" t="str">
        <f t="shared" si="58"/>
        <v/>
      </c>
      <c r="J327" s="75"/>
      <c r="K327" s="75"/>
      <c r="L327" s="75"/>
      <c r="M327" s="264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56"/>
        <v/>
      </c>
      <c r="E328" s="45"/>
      <c r="F328" s="40" t="str">
        <f t="shared" si="55"/>
        <v/>
      </c>
      <c r="G328" s="76"/>
      <c r="H328" s="40" t="str">
        <f t="shared" si="57"/>
        <v/>
      </c>
      <c r="I328" s="40" t="str">
        <f t="shared" si="58"/>
        <v/>
      </c>
      <c r="J328" s="75"/>
      <c r="K328" s="75"/>
      <c r="L328" s="75"/>
      <c r="M328" s="264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56"/>
        <v/>
      </c>
      <c r="E329" s="45"/>
      <c r="F329" s="40" t="str">
        <f t="shared" si="55"/>
        <v/>
      </c>
      <c r="G329" s="76"/>
      <c r="H329" s="40" t="str">
        <f t="shared" si="57"/>
        <v/>
      </c>
      <c r="I329" s="40" t="str">
        <f t="shared" si="58"/>
        <v/>
      </c>
      <c r="J329" s="75"/>
      <c r="K329" s="75"/>
      <c r="L329" s="75"/>
      <c r="M329" s="264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56"/>
        <v/>
      </c>
      <c r="E330" s="45"/>
      <c r="F330" s="40" t="str">
        <f t="shared" si="55"/>
        <v/>
      </c>
      <c r="G330" s="76"/>
      <c r="H330" s="40" t="str">
        <f t="shared" si="57"/>
        <v/>
      </c>
      <c r="I330" s="40" t="str">
        <f t="shared" si="58"/>
        <v/>
      </c>
      <c r="J330" s="75"/>
      <c r="K330" s="75"/>
      <c r="L330" s="75"/>
      <c r="M330" s="264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56"/>
        <v/>
      </c>
      <c r="E331" s="45"/>
      <c r="F331" s="40" t="str">
        <f t="shared" si="55"/>
        <v/>
      </c>
      <c r="G331" s="76"/>
      <c r="H331" s="40" t="str">
        <f t="shared" si="57"/>
        <v/>
      </c>
      <c r="I331" s="40" t="str">
        <f t="shared" si="58"/>
        <v/>
      </c>
      <c r="J331" s="75"/>
      <c r="K331" s="75"/>
      <c r="L331" s="75"/>
      <c r="M331" s="264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56"/>
        <v/>
      </c>
      <c r="E332" s="45"/>
      <c r="F332" s="40" t="str">
        <f t="shared" si="55"/>
        <v/>
      </c>
      <c r="G332" s="76"/>
      <c r="H332" s="40" t="str">
        <f t="shared" si="57"/>
        <v/>
      </c>
      <c r="I332" s="40" t="str">
        <f t="shared" si="58"/>
        <v/>
      </c>
      <c r="J332" s="75"/>
      <c r="K332" s="75"/>
      <c r="L332" s="75"/>
      <c r="M332" s="264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56"/>
        <v/>
      </c>
      <c r="E333" s="45"/>
      <c r="F333" s="40" t="str">
        <f t="shared" si="55"/>
        <v/>
      </c>
      <c r="G333" s="76"/>
      <c r="H333" s="40" t="str">
        <f t="shared" si="57"/>
        <v/>
      </c>
      <c r="I333" s="40" t="str">
        <f t="shared" si="58"/>
        <v/>
      </c>
      <c r="J333" s="75"/>
      <c r="K333" s="75"/>
      <c r="L333" s="75"/>
      <c r="M333" s="264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56"/>
        <v/>
      </c>
      <c r="E334" s="45"/>
      <c r="F334" s="40" t="str">
        <f t="shared" si="55"/>
        <v/>
      </c>
      <c r="G334" s="76"/>
      <c r="H334" s="40" t="str">
        <f t="shared" si="57"/>
        <v/>
      </c>
      <c r="I334" s="40" t="str">
        <f t="shared" si="58"/>
        <v/>
      </c>
      <c r="J334" s="75"/>
      <c r="K334" s="75"/>
      <c r="L334" s="75"/>
      <c r="M334" s="264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56"/>
        <v/>
      </c>
      <c r="E335" s="45"/>
      <c r="F335" s="40" t="str">
        <f t="shared" si="55"/>
        <v/>
      </c>
      <c r="G335" s="76"/>
      <c r="H335" s="40" t="str">
        <f t="shared" si="57"/>
        <v/>
      </c>
      <c r="I335" s="40" t="str">
        <f t="shared" si="58"/>
        <v/>
      </c>
      <c r="J335" s="75"/>
      <c r="K335" s="75"/>
      <c r="L335" s="75"/>
      <c r="M335" s="264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56"/>
        <v/>
      </c>
      <c r="E336" s="45"/>
      <c r="F336" s="40" t="str">
        <f t="shared" si="55"/>
        <v/>
      </c>
      <c r="G336" s="76"/>
      <c r="H336" s="40" t="str">
        <f t="shared" si="57"/>
        <v/>
      </c>
      <c r="I336" s="40" t="str">
        <f t="shared" si="58"/>
        <v/>
      </c>
      <c r="J336" s="75"/>
      <c r="K336" s="75"/>
      <c r="L336" s="75"/>
      <c r="M336" s="264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56"/>
        <v/>
      </c>
      <c r="E337" s="45"/>
      <c r="F337" s="40" t="str">
        <f t="shared" si="55"/>
        <v/>
      </c>
      <c r="G337" s="76"/>
      <c r="H337" s="40" t="str">
        <f t="shared" si="57"/>
        <v/>
      </c>
      <c r="I337" s="40" t="str">
        <f t="shared" si="58"/>
        <v/>
      </c>
      <c r="J337" s="75"/>
      <c r="K337" s="75"/>
      <c r="L337" s="75"/>
      <c r="M337" s="264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56"/>
        <v/>
      </c>
      <c r="E338" s="45"/>
      <c r="F338" s="40" t="str">
        <f t="shared" si="55"/>
        <v/>
      </c>
      <c r="G338" s="76"/>
      <c r="H338" s="40" t="str">
        <f t="shared" si="57"/>
        <v/>
      </c>
      <c r="I338" s="40" t="str">
        <f t="shared" si="58"/>
        <v/>
      </c>
      <c r="J338" s="75"/>
      <c r="K338" s="75"/>
      <c r="L338" s="75"/>
      <c r="M338" s="264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56"/>
        <v/>
      </c>
      <c r="E339" s="45"/>
      <c r="F339" s="40" t="str">
        <f t="shared" si="55"/>
        <v/>
      </c>
      <c r="G339" s="76"/>
      <c r="H339" s="40" t="str">
        <f t="shared" si="57"/>
        <v/>
      </c>
      <c r="I339" s="40" t="str">
        <f t="shared" si="58"/>
        <v/>
      </c>
      <c r="J339" s="75"/>
      <c r="K339" s="75"/>
      <c r="L339" s="75"/>
      <c r="M339" s="264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56"/>
        <v/>
      </c>
      <c r="E340" s="45"/>
      <c r="F340" s="40" t="str">
        <f t="shared" si="55"/>
        <v/>
      </c>
      <c r="G340" s="76"/>
      <c r="H340" s="40" t="str">
        <f t="shared" si="57"/>
        <v/>
      </c>
      <c r="I340" s="40" t="str">
        <f t="shared" si="58"/>
        <v/>
      </c>
      <c r="J340" s="75"/>
      <c r="K340" s="75"/>
      <c r="L340" s="75"/>
      <c r="M340" s="264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56"/>
        <v/>
      </c>
      <c r="E341" s="45"/>
      <c r="F341" s="40" t="str">
        <f t="shared" si="55"/>
        <v/>
      </c>
      <c r="G341" s="76"/>
      <c r="H341" s="40" t="str">
        <f t="shared" si="57"/>
        <v/>
      </c>
      <c r="I341" s="40" t="str">
        <f t="shared" si="58"/>
        <v/>
      </c>
      <c r="J341" s="75"/>
      <c r="K341" s="75"/>
      <c r="L341" s="75"/>
      <c r="M341" s="264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56"/>
        <v/>
      </c>
      <c r="E342" s="45"/>
      <c r="F342" s="40" t="str">
        <f t="shared" si="55"/>
        <v/>
      </c>
      <c r="G342" s="76"/>
      <c r="H342" s="40" t="str">
        <f t="shared" si="57"/>
        <v/>
      </c>
      <c r="I342" s="40" t="str">
        <f t="shared" si="58"/>
        <v/>
      </c>
      <c r="J342" s="75"/>
      <c r="K342" s="75"/>
      <c r="L342" s="75"/>
      <c r="M342" s="264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56"/>
        <v/>
      </c>
      <c r="E343" s="45"/>
      <c r="F343" s="40" t="str">
        <f t="shared" si="55"/>
        <v/>
      </c>
      <c r="G343" s="76"/>
      <c r="H343" s="40" t="str">
        <f t="shared" si="57"/>
        <v/>
      </c>
      <c r="I343" s="40" t="str">
        <f t="shared" si="58"/>
        <v/>
      </c>
      <c r="J343" s="75"/>
      <c r="K343" s="75"/>
      <c r="L343" s="75"/>
      <c r="M343" s="264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56"/>
        <v/>
      </c>
      <c r="E344" s="45"/>
      <c r="F344" s="40" t="str">
        <f t="shared" si="55"/>
        <v/>
      </c>
      <c r="G344" s="76"/>
      <c r="H344" s="40" t="str">
        <f t="shared" si="57"/>
        <v/>
      </c>
      <c r="I344" s="40" t="str">
        <f t="shared" si="58"/>
        <v/>
      </c>
      <c r="J344" s="75"/>
      <c r="K344" s="75"/>
      <c r="L344" s="75"/>
      <c r="M344" s="264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56"/>
        <v/>
      </c>
      <c r="E345" s="45"/>
      <c r="F345" s="40" t="str">
        <f t="shared" si="55"/>
        <v/>
      </c>
      <c r="G345" s="76"/>
      <c r="H345" s="40" t="str">
        <f t="shared" si="57"/>
        <v/>
      </c>
      <c r="I345" s="40" t="str">
        <f t="shared" si="58"/>
        <v/>
      </c>
      <c r="J345" s="75"/>
      <c r="K345" s="75"/>
      <c r="L345" s="75"/>
      <c r="M345" s="264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56"/>
        <v/>
      </c>
      <c r="E346" s="45"/>
      <c r="F346" s="40" t="str">
        <f t="shared" si="55"/>
        <v/>
      </c>
      <c r="G346" s="76"/>
      <c r="H346" s="40" t="str">
        <f t="shared" si="57"/>
        <v/>
      </c>
      <c r="I346" s="40" t="str">
        <f t="shared" si="58"/>
        <v/>
      </c>
      <c r="J346" s="75"/>
      <c r="K346" s="75"/>
      <c r="L346" s="75"/>
      <c r="M346" s="264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56"/>
        <v/>
      </c>
      <c r="E347" s="45"/>
      <c r="F347" s="40" t="str">
        <f t="shared" si="55"/>
        <v/>
      </c>
      <c r="G347" s="76"/>
      <c r="H347" s="40" t="str">
        <f t="shared" si="57"/>
        <v/>
      </c>
      <c r="I347" s="40" t="str">
        <f t="shared" si="58"/>
        <v/>
      </c>
      <c r="J347" s="75"/>
      <c r="K347" s="75"/>
      <c r="L347" s="75"/>
      <c r="M347" s="264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56"/>
        <v/>
      </c>
      <c r="E348" s="45"/>
      <c r="F348" s="40" t="str">
        <f t="shared" si="55"/>
        <v/>
      </c>
      <c r="G348" s="76"/>
      <c r="H348" s="40" t="str">
        <f t="shared" si="57"/>
        <v/>
      </c>
      <c r="I348" s="40" t="str">
        <f t="shared" si="58"/>
        <v/>
      </c>
      <c r="J348" s="75"/>
      <c r="K348" s="75"/>
      <c r="L348" s="75"/>
      <c r="M348" s="264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56"/>
        <v/>
      </c>
      <c r="E349" s="45"/>
      <c r="F349" s="40" t="str">
        <f t="shared" si="55"/>
        <v/>
      </c>
      <c r="G349" s="76"/>
      <c r="H349" s="40" t="str">
        <f t="shared" si="57"/>
        <v/>
      </c>
      <c r="I349" s="40" t="str">
        <f t="shared" si="58"/>
        <v/>
      </c>
      <c r="J349" s="75"/>
      <c r="K349" s="75"/>
      <c r="L349" s="75"/>
      <c r="M349" s="264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56"/>
        <v/>
      </c>
      <c r="E350" s="45"/>
      <c r="F350" s="40" t="str">
        <f t="shared" si="55"/>
        <v/>
      </c>
      <c r="G350" s="76"/>
      <c r="H350" s="40" t="str">
        <f t="shared" si="57"/>
        <v/>
      </c>
      <c r="I350" s="40" t="str">
        <f t="shared" si="58"/>
        <v/>
      </c>
      <c r="J350" s="75"/>
      <c r="K350" s="75"/>
      <c r="L350" s="75"/>
      <c r="M350" s="264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56"/>
        <v/>
      </c>
      <c r="E351" s="45"/>
      <c r="F351" s="40" t="str">
        <f t="shared" si="55"/>
        <v/>
      </c>
      <c r="G351" s="76"/>
      <c r="H351" s="40" t="str">
        <f t="shared" si="57"/>
        <v/>
      </c>
      <c r="I351" s="40" t="str">
        <f t="shared" si="58"/>
        <v/>
      </c>
      <c r="J351" s="75"/>
      <c r="K351" s="75"/>
      <c r="L351" s="75"/>
      <c r="M351" s="264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56"/>
        <v/>
      </c>
      <c r="E352" s="45"/>
      <c r="F352" s="40" t="str">
        <f t="shared" si="55"/>
        <v/>
      </c>
      <c r="G352" s="76"/>
      <c r="H352" s="40" t="str">
        <f t="shared" si="57"/>
        <v/>
      </c>
      <c r="I352" s="40" t="str">
        <f t="shared" si="58"/>
        <v/>
      </c>
      <c r="J352" s="75"/>
      <c r="K352" s="75"/>
      <c r="L352" s="75"/>
      <c r="M352" s="264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56"/>
        <v/>
      </c>
      <c r="E353" s="45"/>
      <c r="F353" s="40" t="str">
        <f t="shared" si="55"/>
        <v/>
      </c>
      <c r="G353" s="76"/>
      <c r="H353" s="40" t="str">
        <f t="shared" si="57"/>
        <v/>
      </c>
      <c r="I353" s="40" t="str">
        <f t="shared" si="58"/>
        <v/>
      </c>
      <c r="J353" s="75"/>
      <c r="K353" s="75"/>
      <c r="L353" s="75"/>
      <c r="M353" s="264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56"/>
        <v/>
      </c>
      <c r="E354" s="45"/>
      <c r="F354" s="40" t="str">
        <f t="shared" si="55"/>
        <v/>
      </c>
      <c r="G354" s="76"/>
      <c r="H354" s="40" t="str">
        <f t="shared" si="57"/>
        <v/>
      </c>
      <c r="I354" s="40" t="str">
        <f t="shared" si="58"/>
        <v/>
      </c>
      <c r="J354" s="75"/>
      <c r="K354" s="75"/>
      <c r="L354" s="75"/>
      <c r="M354" s="264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56"/>
        <v/>
      </c>
      <c r="E355" s="45"/>
      <c r="F355" s="40" t="str">
        <f t="shared" si="55"/>
        <v/>
      </c>
      <c r="G355" s="76"/>
      <c r="H355" s="40" t="str">
        <f t="shared" si="57"/>
        <v/>
      </c>
      <c r="I355" s="40" t="str">
        <f t="shared" si="58"/>
        <v/>
      </c>
      <c r="J355" s="75"/>
      <c r="K355" s="75"/>
      <c r="L355" s="75"/>
      <c r="M355" s="264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56"/>
        <v/>
      </c>
      <c r="E356" s="45"/>
      <c r="F356" s="40" t="str">
        <f t="shared" si="55"/>
        <v/>
      </c>
      <c r="G356" s="76"/>
      <c r="H356" s="40" t="str">
        <f t="shared" si="57"/>
        <v/>
      </c>
      <c r="I356" s="40" t="str">
        <f t="shared" si="58"/>
        <v/>
      </c>
      <c r="J356" s="75"/>
      <c r="K356" s="75"/>
      <c r="L356" s="75"/>
      <c r="M356" s="264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56"/>
        <v/>
      </c>
      <c r="E357" s="45"/>
      <c r="F357" s="40" t="str">
        <f t="shared" si="55"/>
        <v/>
      </c>
      <c r="G357" s="76"/>
      <c r="H357" s="40" t="str">
        <f t="shared" si="57"/>
        <v/>
      </c>
      <c r="I357" s="40" t="str">
        <f t="shared" si="58"/>
        <v/>
      </c>
      <c r="J357" s="75"/>
      <c r="K357" s="75"/>
      <c r="L357" s="75"/>
      <c r="M357" s="264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56"/>
        <v/>
      </c>
      <c r="E358" s="45"/>
      <c r="F358" s="40" t="str">
        <f t="shared" si="55"/>
        <v/>
      </c>
      <c r="G358" s="76"/>
      <c r="H358" s="40" t="str">
        <f t="shared" si="57"/>
        <v/>
      </c>
      <c r="I358" s="40" t="str">
        <f t="shared" si="58"/>
        <v/>
      </c>
      <c r="J358" s="75"/>
      <c r="K358" s="75"/>
      <c r="L358" s="75"/>
      <c r="M358" s="264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56"/>
        <v/>
      </c>
      <c r="E359" s="45"/>
      <c r="F359" s="40" t="str">
        <f t="shared" si="55"/>
        <v/>
      </c>
      <c r="G359" s="76"/>
      <c r="H359" s="40" t="str">
        <f t="shared" si="57"/>
        <v/>
      </c>
      <c r="I359" s="40" t="str">
        <f t="shared" si="58"/>
        <v/>
      </c>
      <c r="J359" s="75"/>
      <c r="K359" s="75"/>
      <c r="L359" s="75"/>
      <c r="M359" s="264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56"/>
        <v/>
      </c>
      <c r="E360" s="45"/>
      <c r="F360" s="40" t="str">
        <f t="shared" si="55"/>
        <v/>
      </c>
      <c r="G360" s="76"/>
      <c r="H360" s="40" t="str">
        <f t="shared" si="57"/>
        <v/>
      </c>
      <c r="I360" s="40" t="str">
        <f t="shared" si="58"/>
        <v/>
      </c>
      <c r="J360" s="75"/>
      <c r="K360" s="75"/>
      <c r="L360" s="75"/>
      <c r="M360" s="264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56"/>
        <v/>
      </c>
      <c r="E361" s="45"/>
      <c r="F361" s="40" t="str">
        <f t="shared" si="55"/>
        <v/>
      </c>
      <c r="G361" s="76"/>
      <c r="H361" s="40" t="str">
        <f t="shared" si="57"/>
        <v/>
      </c>
      <c r="I361" s="40" t="str">
        <f t="shared" si="58"/>
        <v/>
      </c>
      <c r="J361" s="75"/>
      <c r="K361" s="75"/>
      <c r="L361" s="75"/>
      <c r="M361" s="264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56"/>
        <v/>
      </c>
      <c r="E362" s="45"/>
      <c r="F362" s="40" t="str">
        <f t="shared" si="55"/>
        <v/>
      </c>
      <c r="G362" s="76"/>
      <c r="H362" s="40" t="str">
        <f t="shared" si="57"/>
        <v/>
      </c>
      <c r="I362" s="40" t="str">
        <f t="shared" si="58"/>
        <v/>
      </c>
      <c r="J362" s="75"/>
      <c r="K362" s="75"/>
      <c r="L362" s="75"/>
      <c r="M362" s="264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56"/>
        <v/>
      </c>
      <c r="E363" s="45"/>
      <c r="F363" s="40" t="str">
        <f t="shared" si="55"/>
        <v/>
      </c>
      <c r="G363" s="76"/>
      <c r="H363" s="40" t="str">
        <f t="shared" si="57"/>
        <v/>
      </c>
      <c r="I363" s="40" t="str">
        <f t="shared" si="58"/>
        <v/>
      </c>
      <c r="J363" s="75"/>
      <c r="K363" s="75"/>
      <c r="L363" s="75"/>
      <c r="M363" s="264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56"/>
        <v/>
      </c>
      <c r="E364" s="45"/>
      <c r="F364" s="40" t="str">
        <f t="shared" si="55"/>
        <v/>
      </c>
      <c r="G364" s="76"/>
      <c r="H364" s="40" t="str">
        <f t="shared" si="57"/>
        <v/>
      </c>
      <c r="I364" s="40" t="str">
        <f t="shared" si="58"/>
        <v/>
      </c>
      <c r="J364" s="75"/>
      <c r="K364" s="75"/>
      <c r="L364" s="75"/>
      <c r="M364" s="264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56"/>
        <v/>
      </c>
      <c r="E365" s="45"/>
      <c r="F365" s="40" t="str">
        <f t="shared" si="55"/>
        <v/>
      </c>
      <c r="G365" s="76"/>
      <c r="H365" s="40" t="str">
        <f t="shared" si="57"/>
        <v/>
      </c>
      <c r="I365" s="40" t="str">
        <f t="shared" si="58"/>
        <v/>
      </c>
      <c r="J365" s="75"/>
      <c r="K365" s="75"/>
      <c r="L365" s="75"/>
      <c r="M365" s="264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56"/>
        <v/>
      </c>
      <c r="E366" s="45"/>
      <c r="F366" s="40" t="str">
        <f t="shared" si="55"/>
        <v/>
      </c>
      <c r="G366" s="76"/>
      <c r="H366" s="40" t="str">
        <f t="shared" si="57"/>
        <v/>
      </c>
      <c r="I366" s="40" t="str">
        <f t="shared" si="58"/>
        <v/>
      </c>
      <c r="J366" s="75"/>
      <c r="K366" s="75"/>
      <c r="L366" s="75"/>
      <c r="M366" s="264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56"/>
        <v/>
      </c>
      <c r="E367" s="45"/>
      <c r="F367" s="40" t="str">
        <f t="shared" si="55"/>
        <v/>
      </c>
      <c r="G367" s="76"/>
      <c r="H367" s="40" t="str">
        <f t="shared" si="57"/>
        <v/>
      </c>
      <c r="I367" s="40" t="str">
        <f t="shared" si="58"/>
        <v/>
      </c>
      <c r="J367" s="75"/>
      <c r="K367" s="75"/>
      <c r="L367" s="75"/>
      <c r="M367" s="264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56"/>
        <v/>
      </c>
      <c r="E368" s="45"/>
      <c r="F368" s="40" t="str">
        <f t="shared" si="55"/>
        <v/>
      </c>
      <c r="G368" s="76"/>
      <c r="H368" s="40" t="str">
        <f t="shared" si="57"/>
        <v/>
      </c>
      <c r="I368" s="40" t="str">
        <f t="shared" si="58"/>
        <v/>
      </c>
      <c r="J368" s="75"/>
      <c r="K368" s="75"/>
      <c r="L368" s="75"/>
      <c r="M368" s="264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56"/>
        <v/>
      </c>
      <c r="E369" s="45"/>
      <c r="F369" s="40" t="str">
        <f t="shared" si="55"/>
        <v/>
      </c>
      <c r="G369" s="76"/>
      <c r="H369" s="40" t="str">
        <f t="shared" si="57"/>
        <v/>
      </c>
      <c r="I369" s="40" t="str">
        <f t="shared" si="58"/>
        <v/>
      </c>
      <c r="J369" s="75"/>
      <c r="K369" s="75"/>
      <c r="L369" s="75"/>
      <c r="M369" s="264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56"/>
        <v/>
      </c>
      <c r="E370" s="45"/>
      <c r="F370" s="40" t="str">
        <f t="shared" si="55"/>
        <v/>
      </c>
      <c r="G370" s="76"/>
      <c r="H370" s="40" t="str">
        <f t="shared" si="57"/>
        <v/>
      </c>
      <c r="I370" s="40" t="str">
        <f t="shared" si="58"/>
        <v/>
      </c>
      <c r="J370" s="75"/>
      <c r="K370" s="75"/>
      <c r="L370" s="75"/>
      <c r="M370" s="264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56"/>
        <v/>
      </c>
      <c r="E371" s="45"/>
      <c r="F371" s="40" t="str">
        <f t="shared" si="55"/>
        <v/>
      </c>
      <c r="G371" s="76"/>
      <c r="H371" s="40" t="str">
        <f t="shared" si="57"/>
        <v/>
      </c>
      <c r="I371" s="40" t="str">
        <f t="shared" si="58"/>
        <v/>
      </c>
      <c r="J371" s="75"/>
      <c r="K371" s="75"/>
      <c r="L371" s="75"/>
      <c r="M371" s="264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56"/>
        <v/>
      </c>
      <c r="E372" s="45"/>
      <c r="F372" s="40" t="str">
        <f t="shared" si="55"/>
        <v/>
      </c>
      <c r="G372" s="76"/>
      <c r="H372" s="40" t="str">
        <f t="shared" si="57"/>
        <v/>
      </c>
      <c r="I372" s="40" t="str">
        <f t="shared" si="58"/>
        <v/>
      </c>
      <c r="J372" s="75"/>
      <c r="K372" s="75"/>
      <c r="L372" s="75"/>
      <c r="M372" s="264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56"/>
        <v/>
      </c>
      <c r="E373" s="45"/>
      <c r="F373" s="40" t="str">
        <f t="shared" si="55"/>
        <v/>
      </c>
      <c r="G373" s="76"/>
      <c r="H373" s="40" t="str">
        <f t="shared" si="57"/>
        <v/>
      </c>
      <c r="I373" s="40" t="str">
        <f t="shared" si="58"/>
        <v/>
      </c>
      <c r="J373" s="75"/>
      <c r="K373" s="75"/>
      <c r="L373" s="75"/>
      <c r="M373" s="264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56"/>
        <v/>
      </c>
      <c r="E374" s="45"/>
      <c r="F374" s="40" t="str">
        <f t="shared" si="55"/>
        <v/>
      </c>
      <c r="G374" s="76"/>
      <c r="H374" s="40" t="str">
        <f t="shared" si="57"/>
        <v/>
      </c>
      <c r="I374" s="40" t="str">
        <f t="shared" si="58"/>
        <v/>
      </c>
      <c r="J374" s="75"/>
      <c r="K374" s="75"/>
      <c r="L374" s="75"/>
      <c r="M374" s="264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56"/>
        <v/>
      </c>
      <c r="E375" s="45"/>
      <c r="F375" s="40" t="str">
        <f t="shared" si="55"/>
        <v/>
      </c>
      <c r="G375" s="76"/>
      <c r="H375" s="40" t="str">
        <f t="shared" si="57"/>
        <v/>
      </c>
      <c r="I375" s="40" t="str">
        <f t="shared" si="58"/>
        <v/>
      </c>
      <c r="J375" s="75"/>
      <c r="K375" s="75"/>
      <c r="L375" s="75"/>
      <c r="M375" s="264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56"/>
        <v/>
      </c>
      <c r="E376" s="45"/>
      <c r="F376" s="40" t="str">
        <f t="shared" si="55"/>
        <v/>
      </c>
      <c r="G376" s="76"/>
      <c r="H376" s="40" t="str">
        <f t="shared" si="57"/>
        <v/>
      </c>
      <c r="I376" s="40" t="str">
        <f t="shared" si="58"/>
        <v/>
      </c>
      <c r="J376" s="75"/>
      <c r="K376" s="75"/>
      <c r="L376" s="75"/>
      <c r="M376" s="264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56"/>
        <v/>
      </c>
      <c r="E377" s="45"/>
      <c r="F377" s="40" t="str">
        <f t="shared" si="55"/>
        <v/>
      </c>
      <c r="G377" s="76"/>
      <c r="H377" s="40" t="str">
        <f t="shared" si="57"/>
        <v/>
      </c>
      <c r="I377" s="40" t="str">
        <f t="shared" si="58"/>
        <v/>
      </c>
      <c r="J377" s="75"/>
      <c r="K377" s="75"/>
      <c r="L377" s="75"/>
      <c r="M377" s="264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56"/>
        <v/>
      </c>
      <c r="E378" s="45"/>
      <c r="F378" s="40" t="str">
        <f t="shared" si="55"/>
        <v/>
      </c>
      <c r="G378" s="76"/>
      <c r="H378" s="40" t="str">
        <f t="shared" si="57"/>
        <v/>
      </c>
      <c r="I378" s="40" t="str">
        <f t="shared" si="58"/>
        <v/>
      </c>
      <c r="J378" s="75"/>
      <c r="K378" s="75"/>
      <c r="L378" s="75"/>
      <c r="M378" s="264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56"/>
        <v/>
      </c>
      <c r="E379" s="45"/>
      <c r="F379" s="40" t="str">
        <f t="shared" si="55"/>
        <v/>
      </c>
      <c r="G379" s="76"/>
      <c r="H379" s="40" t="str">
        <f t="shared" si="57"/>
        <v/>
      </c>
      <c r="I379" s="40" t="str">
        <f t="shared" si="58"/>
        <v/>
      </c>
      <c r="J379" s="75"/>
      <c r="K379" s="75"/>
      <c r="L379" s="75"/>
      <c r="M379" s="264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56"/>
        <v/>
      </c>
      <c r="E380" s="45"/>
      <c r="F380" s="40" t="str">
        <f t="shared" si="55"/>
        <v/>
      </c>
      <c r="G380" s="76"/>
      <c r="H380" s="40" t="str">
        <f t="shared" si="57"/>
        <v/>
      </c>
      <c r="I380" s="40" t="str">
        <f t="shared" si="58"/>
        <v/>
      </c>
      <c r="J380" s="75"/>
      <c r="K380" s="75"/>
      <c r="L380" s="75"/>
      <c r="M380" s="264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56"/>
        <v/>
      </c>
      <c r="E381" s="45"/>
      <c r="F381" s="40" t="str">
        <f t="shared" si="55"/>
        <v/>
      </c>
      <c r="G381" s="76"/>
      <c r="H381" s="40" t="str">
        <f t="shared" si="57"/>
        <v/>
      </c>
      <c r="I381" s="40" t="str">
        <f t="shared" si="58"/>
        <v/>
      </c>
      <c r="J381" s="75"/>
      <c r="K381" s="75"/>
      <c r="L381" s="75"/>
      <c r="M381" s="264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56"/>
        <v/>
      </c>
      <c r="E382" s="45"/>
      <c r="F382" s="40" t="str">
        <f t="shared" si="55"/>
        <v/>
      </c>
      <c r="G382" s="76"/>
      <c r="H382" s="40" t="str">
        <f t="shared" si="57"/>
        <v/>
      </c>
      <c r="I382" s="40" t="str">
        <f t="shared" si="58"/>
        <v/>
      </c>
      <c r="J382" s="75"/>
      <c r="K382" s="75"/>
      <c r="L382" s="75"/>
      <c r="M382" s="264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56"/>
        <v/>
      </c>
      <c r="E383" s="45"/>
      <c r="F383" s="40" t="str">
        <f t="shared" si="55"/>
        <v/>
      </c>
      <c r="G383" s="76"/>
      <c r="H383" s="40" t="str">
        <f t="shared" si="57"/>
        <v/>
      </c>
      <c r="I383" s="40" t="str">
        <f t="shared" si="58"/>
        <v/>
      </c>
      <c r="J383" s="75"/>
      <c r="K383" s="75"/>
      <c r="L383" s="75"/>
      <c r="M383" s="264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56"/>
        <v/>
      </c>
      <c r="E384" s="45"/>
      <c r="F384" s="40" t="str">
        <f t="shared" si="55"/>
        <v/>
      </c>
      <c r="G384" s="76"/>
      <c r="H384" s="40" t="str">
        <f t="shared" si="57"/>
        <v/>
      </c>
      <c r="I384" s="40" t="str">
        <f t="shared" si="58"/>
        <v/>
      </c>
      <c r="J384" s="75"/>
      <c r="K384" s="75"/>
      <c r="L384" s="75"/>
      <c r="M384" s="264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56"/>
        <v/>
      </c>
      <c r="E385" s="45"/>
      <c r="F385" s="40" t="str">
        <f t="shared" si="55"/>
        <v/>
      </c>
      <c r="G385" s="76"/>
      <c r="H385" s="40" t="str">
        <f t="shared" si="57"/>
        <v/>
      </c>
      <c r="I385" s="40" t="str">
        <f t="shared" si="58"/>
        <v/>
      </c>
      <c r="J385" s="75"/>
      <c r="K385" s="75"/>
      <c r="L385" s="75"/>
      <c r="M385" s="264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56"/>
        <v/>
      </c>
      <c r="E386" s="45"/>
      <c r="F386" s="40" t="str">
        <f t="shared" si="55"/>
        <v/>
      </c>
      <c r="G386" s="76"/>
      <c r="H386" s="40" t="str">
        <f t="shared" si="57"/>
        <v/>
      </c>
      <c r="I386" s="40" t="str">
        <f t="shared" si="58"/>
        <v/>
      </c>
      <c r="J386" s="75"/>
      <c r="K386" s="75"/>
      <c r="L386" s="75"/>
      <c r="M386" s="264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56"/>
        <v/>
      </c>
      <c r="E387" s="45"/>
      <c r="F387" s="40" t="str">
        <f t="shared" ref="F387:F450" si="64">IFERROR(VLOOKUP(E387,$W$5:$Y$129,2,FALSE),"")</f>
        <v/>
      </c>
      <c r="G387" s="76"/>
      <c r="H387" s="40" t="str">
        <f t="shared" si="57"/>
        <v/>
      </c>
      <c r="I387" s="40" t="str">
        <f t="shared" si="58"/>
        <v/>
      </c>
      <c r="J387" s="75"/>
      <c r="K387" s="75"/>
      <c r="L387" s="75"/>
      <c r="M387" s="264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65">IFERROR(VLOOKUP(C388,$T$6:$U$23,2,FALSE),"")</f>
        <v/>
      </c>
      <c r="E388" s="45"/>
      <c r="F388" s="40" t="str">
        <f t="shared" si="64"/>
        <v/>
      </c>
      <c r="G388" s="76"/>
      <c r="H388" s="40" t="str">
        <f t="shared" ref="H388:H451" si="66">IFERROR(VLOOKUP(G388,$AC$6:$AD$353,2,FALSE),"")</f>
        <v/>
      </c>
      <c r="I388" s="40" t="str">
        <f t="shared" ref="I388:I451" si="67">IFERROR(VLOOKUP(G388,$AC$6:$AG$353,3,FALSE),"")</f>
        <v/>
      </c>
      <c r="J388" s="75"/>
      <c r="K388" s="75"/>
      <c r="L388" s="75"/>
      <c r="M388" s="264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5"/>
        <v/>
      </c>
      <c r="E389" s="45"/>
      <c r="F389" s="40" t="str">
        <f t="shared" si="64"/>
        <v/>
      </c>
      <c r="G389" s="76"/>
      <c r="H389" s="40" t="str">
        <f t="shared" si="66"/>
        <v/>
      </c>
      <c r="I389" s="40" t="str">
        <f t="shared" si="67"/>
        <v/>
      </c>
      <c r="J389" s="75"/>
      <c r="K389" s="75"/>
      <c r="L389" s="75"/>
      <c r="M389" s="264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5"/>
        <v/>
      </c>
      <c r="E390" s="45"/>
      <c r="F390" s="40" t="str">
        <f t="shared" si="64"/>
        <v/>
      </c>
      <c r="G390" s="76"/>
      <c r="H390" s="40" t="str">
        <f t="shared" si="66"/>
        <v/>
      </c>
      <c r="I390" s="40" t="str">
        <f t="shared" si="67"/>
        <v/>
      </c>
      <c r="J390" s="75"/>
      <c r="K390" s="75"/>
      <c r="L390" s="75"/>
      <c r="M390" s="264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5"/>
        <v/>
      </c>
      <c r="E391" s="45"/>
      <c r="F391" s="40" t="str">
        <f t="shared" si="64"/>
        <v/>
      </c>
      <c r="G391" s="76"/>
      <c r="H391" s="40" t="str">
        <f t="shared" si="66"/>
        <v/>
      </c>
      <c r="I391" s="40" t="str">
        <f t="shared" si="67"/>
        <v/>
      </c>
      <c r="J391" s="75"/>
      <c r="K391" s="75"/>
      <c r="L391" s="75"/>
      <c r="M391" s="264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5"/>
        <v/>
      </c>
      <c r="E392" s="45"/>
      <c r="F392" s="40" t="str">
        <f t="shared" si="64"/>
        <v/>
      </c>
      <c r="G392" s="76"/>
      <c r="H392" s="40" t="str">
        <f t="shared" si="66"/>
        <v/>
      </c>
      <c r="I392" s="40" t="str">
        <f t="shared" si="67"/>
        <v/>
      </c>
      <c r="J392" s="75"/>
      <c r="K392" s="75"/>
      <c r="L392" s="75"/>
      <c r="M392" s="264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5"/>
        <v/>
      </c>
      <c r="E393" s="45"/>
      <c r="F393" s="40" t="str">
        <f t="shared" si="64"/>
        <v/>
      </c>
      <c r="G393" s="76"/>
      <c r="H393" s="40" t="str">
        <f t="shared" si="66"/>
        <v/>
      </c>
      <c r="I393" s="40" t="str">
        <f t="shared" si="67"/>
        <v/>
      </c>
      <c r="J393" s="75"/>
      <c r="K393" s="75"/>
      <c r="L393" s="75"/>
      <c r="M393" s="264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5"/>
        <v/>
      </c>
      <c r="E394" s="45"/>
      <c r="F394" s="40" t="str">
        <f t="shared" si="64"/>
        <v/>
      </c>
      <c r="G394" s="76"/>
      <c r="H394" s="40" t="str">
        <f t="shared" si="66"/>
        <v/>
      </c>
      <c r="I394" s="40" t="str">
        <f t="shared" si="67"/>
        <v/>
      </c>
      <c r="J394" s="75"/>
      <c r="K394" s="75"/>
      <c r="L394" s="75"/>
      <c r="M394" s="264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5"/>
        <v/>
      </c>
      <c r="E395" s="45"/>
      <c r="F395" s="40" t="str">
        <f t="shared" si="64"/>
        <v/>
      </c>
      <c r="G395" s="76"/>
      <c r="H395" s="40" t="str">
        <f t="shared" si="66"/>
        <v/>
      </c>
      <c r="I395" s="40" t="str">
        <f t="shared" si="67"/>
        <v/>
      </c>
      <c r="J395" s="75"/>
      <c r="K395" s="75"/>
      <c r="L395" s="75"/>
      <c r="M395" s="264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5"/>
        <v/>
      </c>
      <c r="E396" s="45"/>
      <c r="F396" s="40" t="str">
        <f t="shared" si="64"/>
        <v/>
      </c>
      <c r="G396" s="76"/>
      <c r="H396" s="40" t="str">
        <f t="shared" si="66"/>
        <v/>
      </c>
      <c r="I396" s="40" t="str">
        <f t="shared" si="67"/>
        <v/>
      </c>
      <c r="J396" s="75"/>
      <c r="K396" s="75"/>
      <c r="L396" s="75"/>
      <c r="M396" s="264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5"/>
        <v/>
      </c>
      <c r="E397" s="45"/>
      <c r="F397" s="40" t="str">
        <f t="shared" si="64"/>
        <v/>
      </c>
      <c r="G397" s="76"/>
      <c r="H397" s="40" t="str">
        <f t="shared" si="66"/>
        <v/>
      </c>
      <c r="I397" s="40" t="str">
        <f t="shared" si="67"/>
        <v/>
      </c>
      <c r="J397" s="75"/>
      <c r="K397" s="75"/>
      <c r="L397" s="75"/>
      <c r="M397" s="264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5"/>
        <v/>
      </c>
      <c r="E398" s="45"/>
      <c r="F398" s="40" t="str">
        <f t="shared" si="64"/>
        <v/>
      </c>
      <c r="G398" s="76"/>
      <c r="H398" s="40" t="str">
        <f t="shared" si="66"/>
        <v/>
      </c>
      <c r="I398" s="40" t="str">
        <f t="shared" si="67"/>
        <v/>
      </c>
      <c r="J398" s="75"/>
      <c r="K398" s="75"/>
      <c r="L398" s="75"/>
      <c r="M398" s="264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5"/>
        <v/>
      </c>
      <c r="E399" s="45"/>
      <c r="F399" s="40" t="str">
        <f t="shared" si="64"/>
        <v/>
      </c>
      <c r="G399" s="76"/>
      <c r="H399" s="40" t="str">
        <f t="shared" si="66"/>
        <v/>
      </c>
      <c r="I399" s="40" t="str">
        <f t="shared" si="67"/>
        <v/>
      </c>
      <c r="J399" s="75"/>
      <c r="K399" s="75"/>
      <c r="L399" s="75"/>
      <c r="M399" s="264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5"/>
        <v/>
      </c>
      <c r="E400" s="45"/>
      <c r="F400" s="40" t="str">
        <f t="shared" si="64"/>
        <v/>
      </c>
      <c r="G400" s="76"/>
      <c r="H400" s="40" t="str">
        <f t="shared" si="66"/>
        <v/>
      </c>
      <c r="I400" s="40" t="str">
        <f t="shared" si="67"/>
        <v/>
      </c>
      <c r="J400" s="75"/>
      <c r="K400" s="75"/>
      <c r="L400" s="75"/>
      <c r="M400" s="264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5"/>
        <v/>
      </c>
      <c r="E401" s="45"/>
      <c r="F401" s="40" t="str">
        <f t="shared" si="64"/>
        <v/>
      </c>
      <c r="G401" s="76"/>
      <c r="H401" s="40" t="str">
        <f t="shared" si="66"/>
        <v/>
      </c>
      <c r="I401" s="40" t="str">
        <f t="shared" si="67"/>
        <v/>
      </c>
      <c r="J401" s="75"/>
      <c r="K401" s="75"/>
      <c r="L401" s="75"/>
      <c r="M401" s="264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5"/>
        <v/>
      </c>
      <c r="E402" s="45"/>
      <c r="F402" s="40" t="str">
        <f t="shared" si="64"/>
        <v/>
      </c>
      <c r="G402" s="76"/>
      <c r="H402" s="40" t="str">
        <f t="shared" si="66"/>
        <v/>
      </c>
      <c r="I402" s="40" t="str">
        <f t="shared" si="67"/>
        <v/>
      </c>
      <c r="J402" s="75"/>
      <c r="K402" s="75"/>
      <c r="L402" s="75"/>
      <c r="M402" s="264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5"/>
        <v/>
      </c>
      <c r="E403" s="45"/>
      <c r="F403" s="40" t="str">
        <f t="shared" si="64"/>
        <v/>
      </c>
      <c r="G403" s="76"/>
      <c r="H403" s="40" t="str">
        <f t="shared" si="66"/>
        <v/>
      </c>
      <c r="I403" s="40" t="str">
        <f t="shared" si="67"/>
        <v/>
      </c>
      <c r="J403" s="75"/>
      <c r="K403" s="75"/>
      <c r="L403" s="75"/>
      <c r="M403" s="264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5"/>
        <v/>
      </c>
      <c r="E404" s="45"/>
      <c r="F404" s="40" t="str">
        <f t="shared" si="64"/>
        <v/>
      </c>
      <c r="G404" s="76"/>
      <c r="H404" s="40" t="str">
        <f t="shared" si="66"/>
        <v/>
      </c>
      <c r="I404" s="40" t="str">
        <f t="shared" si="67"/>
        <v/>
      </c>
      <c r="J404" s="75"/>
      <c r="K404" s="75"/>
      <c r="L404" s="75"/>
      <c r="M404" s="264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5"/>
        <v/>
      </c>
      <c r="E405" s="45"/>
      <c r="F405" s="40" t="str">
        <f t="shared" si="64"/>
        <v/>
      </c>
      <c r="G405" s="76"/>
      <c r="H405" s="40" t="str">
        <f t="shared" si="66"/>
        <v/>
      </c>
      <c r="I405" s="40" t="str">
        <f t="shared" si="67"/>
        <v/>
      </c>
      <c r="J405" s="75"/>
      <c r="K405" s="75"/>
      <c r="L405" s="75"/>
      <c r="M405" s="264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5"/>
        <v/>
      </c>
      <c r="E406" s="45"/>
      <c r="F406" s="40" t="str">
        <f t="shared" si="64"/>
        <v/>
      </c>
      <c r="G406" s="76"/>
      <c r="H406" s="40" t="str">
        <f t="shared" si="66"/>
        <v/>
      </c>
      <c r="I406" s="40" t="str">
        <f t="shared" si="67"/>
        <v/>
      </c>
      <c r="J406" s="75"/>
      <c r="K406" s="75"/>
      <c r="L406" s="75"/>
      <c r="M406" s="264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5"/>
        <v/>
      </c>
      <c r="E407" s="45"/>
      <c r="F407" s="40" t="str">
        <f t="shared" si="64"/>
        <v/>
      </c>
      <c r="G407" s="76"/>
      <c r="H407" s="40" t="str">
        <f t="shared" si="66"/>
        <v/>
      </c>
      <c r="I407" s="40" t="str">
        <f t="shared" si="67"/>
        <v/>
      </c>
      <c r="J407" s="75"/>
      <c r="K407" s="75"/>
      <c r="L407" s="75"/>
      <c r="M407" s="264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5"/>
        <v/>
      </c>
      <c r="E408" s="45"/>
      <c r="F408" s="40" t="str">
        <f t="shared" si="64"/>
        <v/>
      </c>
      <c r="G408" s="76"/>
      <c r="H408" s="40" t="str">
        <f t="shared" si="66"/>
        <v/>
      </c>
      <c r="I408" s="40" t="str">
        <f t="shared" si="67"/>
        <v/>
      </c>
      <c r="J408" s="75"/>
      <c r="K408" s="75"/>
      <c r="L408" s="75"/>
      <c r="M408" s="264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5"/>
        <v/>
      </c>
      <c r="E409" s="45"/>
      <c r="F409" s="40" t="str">
        <f t="shared" si="64"/>
        <v/>
      </c>
      <c r="G409" s="76"/>
      <c r="H409" s="40" t="str">
        <f t="shared" si="66"/>
        <v/>
      </c>
      <c r="I409" s="40" t="str">
        <f t="shared" si="67"/>
        <v/>
      </c>
      <c r="J409" s="75"/>
      <c r="K409" s="75"/>
      <c r="L409" s="75"/>
      <c r="M409" s="264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5"/>
        <v/>
      </c>
      <c r="E410" s="45"/>
      <c r="F410" s="40" t="str">
        <f t="shared" si="64"/>
        <v/>
      </c>
      <c r="G410" s="76"/>
      <c r="H410" s="40" t="str">
        <f t="shared" si="66"/>
        <v/>
      </c>
      <c r="I410" s="40" t="str">
        <f t="shared" si="67"/>
        <v/>
      </c>
      <c r="J410" s="75"/>
      <c r="K410" s="75"/>
      <c r="L410" s="75"/>
      <c r="M410" s="264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5"/>
        <v/>
      </c>
      <c r="E411" s="45"/>
      <c r="F411" s="40" t="str">
        <f t="shared" si="64"/>
        <v/>
      </c>
      <c r="G411" s="76"/>
      <c r="H411" s="40" t="str">
        <f t="shared" si="66"/>
        <v/>
      </c>
      <c r="I411" s="40" t="str">
        <f t="shared" si="67"/>
        <v/>
      </c>
      <c r="J411" s="75"/>
      <c r="K411" s="75"/>
      <c r="L411" s="75"/>
      <c r="M411" s="264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5"/>
        <v/>
      </c>
      <c r="E412" s="45"/>
      <c r="F412" s="40" t="str">
        <f t="shared" si="64"/>
        <v/>
      </c>
      <c r="G412" s="76"/>
      <c r="H412" s="40" t="str">
        <f t="shared" si="66"/>
        <v/>
      </c>
      <c r="I412" s="40" t="str">
        <f t="shared" si="67"/>
        <v/>
      </c>
      <c r="J412" s="75"/>
      <c r="K412" s="75"/>
      <c r="L412" s="75"/>
      <c r="M412" s="264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5"/>
        <v/>
      </c>
      <c r="E413" s="45"/>
      <c r="F413" s="40" t="str">
        <f t="shared" si="64"/>
        <v/>
      </c>
      <c r="G413" s="76"/>
      <c r="H413" s="40" t="str">
        <f t="shared" si="66"/>
        <v/>
      </c>
      <c r="I413" s="40" t="str">
        <f t="shared" si="67"/>
        <v/>
      </c>
      <c r="J413" s="75"/>
      <c r="K413" s="75"/>
      <c r="L413" s="75"/>
      <c r="M413" s="264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5"/>
        <v/>
      </c>
      <c r="E414" s="45"/>
      <c r="F414" s="40" t="str">
        <f t="shared" si="64"/>
        <v/>
      </c>
      <c r="G414" s="76"/>
      <c r="H414" s="40" t="str">
        <f t="shared" si="66"/>
        <v/>
      </c>
      <c r="I414" s="40" t="str">
        <f t="shared" si="67"/>
        <v/>
      </c>
      <c r="J414" s="75"/>
      <c r="K414" s="75"/>
      <c r="L414" s="75"/>
      <c r="M414" s="264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5"/>
        <v/>
      </c>
      <c r="E415" s="45"/>
      <c r="F415" s="40" t="str">
        <f t="shared" si="64"/>
        <v/>
      </c>
      <c r="G415" s="76"/>
      <c r="H415" s="40" t="str">
        <f t="shared" si="66"/>
        <v/>
      </c>
      <c r="I415" s="40" t="str">
        <f t="shared" si="67"/>
        <v/>
      </c>
      <c r="J415" s="75"/>
      <c r="K415" s="75"/>
      <c r="L415" s="75"/>
      <c r="M415" s="264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5"/>
        <v/>
      </c>
      <c r="E416" s="45"/>
      <c r="F416" s="40" t="str">
        <f t="shared" si="64"/>
        <v/>
      </c>
      <c r="G416" s="76"/>
      <c r="H416" s="40" t="str">
        <f t="shared" si="66"/>
        <v/>
      </c>
      <c r="I416" s="40" t="str">
        <f t="shared" si="67"/>
        <v/>
      </c>
      <c r="J416" s="75"/>
      <c r="K416" s="75"/>
      <c r="L416" s="75"/>
      <c r="M416" s="264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5"/>
        <v/>
      </c>
      <c r="E417" s="45"/>
      <c r="F417" s="40" t="str">
        <f t="shared" si="64"/>
        <v/>
      </c>
      <c r="G417" s="76"/>
      <c r="H417" s="40" t="str">
        <f t="shared" si="66"/>
        <v/>
      </c>
      <c r="I417" s="40" t="str">
        <f t="shared" si="67"/>
        <v/>
      </c>
      <c r="J417" s="75"/>
      <c r="K417" s="75"/>
      <c r="L417" s="75"/>
      <c r="M417" s="264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5"/>
        <v/>
      </c>
      <c r="E418" s="45"/>
      <c r="F418" s="40" t="str">
        <f t="shared" si="64"/>
        <v/>
      </c>
      <c r="G418" s="76"/>
      <c r="H418" s="40" t="str">
        <f t="shared" si="66"/>
        <v/>
      </c>
      <c r="I418" s="40" t="str">
        <f t="shared" si="67"/>
        <v/>
      </c>
      <c r="J418" s="75"/>
      <c r="K418" s="75"/>
      <c r="L418" s="75"/>
      <c r="M418" s="264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5"/>
        <v/>
      </c>
      <c r="E419" s="45"/>
      <c r="F419" s="40" t="str">
        <f t="shared" si="64"/>
        <v/>
      </c>
      <c r="G419" s="76"/>
      <c r="H419" s="40" t="str">
        <f t="shared" si="66"/>
        <v/>
      </c>
      <c r="I419" s="40" t="str">
        <f t="shared" si="67"/>
        <v/>
      </c>
      <c r="J419" s="75"/>
      <c r="K419" s="75"/>
      <c r="L419" s="75"/>
      <c r="M419" s="264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5"/>
        <v/>
      </c>
      <c r="E420" s="45"/>
      <c r="F420" s="40" t="str">
        <f t="shared" si="64"/>
        <v/>
      </c>
      <c r="G420" s="76"/>
      <c r="H420" s="40" t="str">
        <f t="shared" si="66"/>
        <v/>
      </c>
      <c r="I420" s="40" t="str">
        <f t="shared" si="67"/>
        <v/>
      </c>
      <c r="J420" s="75"/>
      <c r="K420" s="75"/>
      <c r="L420" s="75"/>
      <c r="M420" s="264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5"/>
        <v/>
      </c>
      <c r="E421" s="45"/>
      <c r="F421" s="40" t="str">
        <f t="shared" si="64"/>
        <v/>
      </c>
      <c r="G421" s="76"/>
      <c r="H421" s="40" t="str">
        <f t="shared" si="66"/>
        <v/>
      </c>
      <c r="I421" s="40" t="str">
        <f t="shared" si="67"/>
        <v/>
      </c>
      <c r="J421" s="75"/>
      <c r="K421" s="75"/>
      <c r="L421" s="75"/>
      <c r="M421" s="264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5"/>
        <v/>
      </c>
      <c r="E422" s="45"/>
      <c r="F422" s="40" t="str">
        <f t="shared" si="64"/>
        <v/>
      </c>
      <c r="G422" s="76"/>
      <c r="H422" s="40" t="str">
        <f t="shared" si="66"/>
        <v/>
      </c>
      <c r="I422" s="40" t="str">
        <f t="shared" si="67"/>
        <v/>
      </c>
      <c r="J422" s="75"/>
      <c r="K422" s="75"/>
      <c r="L422" s="75"/>
      <c r="M422" s="264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5"/>
        <v/>
      </c>
      <c r="E423" s="45"/>
      <c r="F423" s="40" t="str">
        <f t="shared" si="64"/>
        <v/>
      </c>
      <c r="G423" s="76"/>
      <c r="H423" s="40" t="str">
        <f t="shared" si="66"/>
        <v/>
      </c>
      <c r="I423" s="40" t="str">
        <f t="shared" si="67"/>
        <v/>
      </c>
      <c r="J423" s="75"/>
      <c r="K423" s="75"/>
      <c r="L423" s="75"/>
      <c r="M423" s="264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5"/>
        <v/>
      </c>
      <c r="E424" s="45"/>
      <c r="F424" s="40" t="str">
        <f t="shared" si="64"/>
        <v/>
      </c>
      <c r="G424" s="76"/>
      <c r="H424" s="40" t="str">
        <f t="shared" si="66"/>
        <v/>
      </c>
      <c r="I424" s="40" t="str">
        <f t="shared" si="67"/>
        <v/>
      </c>
      <c r="J424" s="75"/>
      <c r="K424" s="75"/>
      <c r="L424" s="75"/>
      <c r="M424" s="264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5"/>
        <v/>
      </c>
      <c r="E425" s="45"/>
      <c r="F425" s="40" t="str">
        <f t="shared" si="64"/>
        <v/>
      </c>
      <c r="G425" s="76"/>
      <c r="H425" s="40" t="str">
        <f t="shared" si="66"/>
        <v/>
      </c>
      <c r="I425" s="40" t="str">
        <f t="shared" si="67"/>
        <v/>
      </c>
      <c r="J425" s="75"/>
      <c r="K425" s="75"/>
      <c r="L425" s="75"/>
      <c r="M425" s="264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5"/>
        <v/>
      </c>
      <c r="E426" s="45"/>
      <c r="F426" s="40" t="str">
        <f t="shared" si="64"/>
        <v/>
      </c>
      <c r="G426" s="76"/>
      <c r="H426" s="40" t="str">
        <f t="shared" si="66"/>
        <v/>
      </c>
      <c r="I426" s="40" t="str">
        <f t="shared" si="67"/>
        <v/>
      </c>
      <c r="J426" s="75"/>
      <c r="K426" s="75"/>
      <c r="L426" s="75"/>
      <c r="M426" s="264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5"/>
        <v/>
      </c>
      <c r="E427" s="45"/>
      <c r="F427" s="40" t="str">
        <f t="shared" si="64"/>
        <v/>
      </c>
      <c r="G427" s="76"/>
      <c r="H427" s="40" t="str">
        <f t="shared" si="66"/>
        <v/>
      </c>
      <c r="I427" s="40" t="str">
        <f t="shared" si="67"/>
        <v/>
      </c>
      <c r="J427" s="75"/>
      <c r="K427" s="75"/>
      <c r="L427" s="75"/>
      <c r="M427" s="264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5"/>
        <v/>
      </c>
      <c r="E428" s="45"/>
      <c r="F428" s="40" t="str">
        <f t="shared" si="64"/>
        <v/>
      </c>
      <c r="G428" s="76"/>
      <c r="H428" s="40" t="str">
        <f t="shared" si="66"/>
        <v/>
      </c>
      <c r="I428" s="40" t="str">
        <f t="shared" si="67"/>
        <v/>
      </c>
      <c r="J428" s="75"/>
      <c r="K428" s="75"/>
      <c r="L428" s="75"/>
      <c r="M428" s="264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5"/>
        <v/>
      </c>
      <c r="E429" s="45"/>
      <c r="F429" s="40" t="str">
        <f t="shared" si="64"/>
        <v/>
      </c>
      <c r="G429" s="76"/>
      <c r="H429" s="40" t="str">
        <f t="shared" si="66"/>
        <v/>
      </c>
      <c r="I429" s="40" t="str">
        <f t="shared" si="67"/>
        <v/>
      </c>
      <c r="J429" s="75"/>
      <c r="K429" s="75"/>
      <c r="L429" s="75"/>
      <c r="M429" s="264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5"/>
        <v/>
      </c>
      <c r="E430" s="45"/>
      <c r="F430" s="40" t="str">
        <f t="shared" si="64"/>
        <v/>
      </c>
      <c r="G430" s="76"/>
      <c r="H430" s="40" t="str">
        <f t="shared" si="66"/>
        <v/>
      </c>
      <c r="I430" s="40" t="str">
        <f t="shared" si="67"/>
        <v/>
      </c>
      <c r="J430" s="75"/>
      <c r="K430" s="75"/>
      <c r="L430" s="75"/>
      <c r="M430" s="264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5"/>
        <v/>
      </c>
      <c r="E431" s="45"/>
      <c r="F431" s="40" t="str">
        <f t="shared" si="64"/>
        <v/>
      </c>
      <c r="G431" s="76"/>
      <c r="H431" s="40" t="str">
        <f t="shared" si="66"/>
        <v/>
      </c>
      <c r="I431" s="40" t="str">
        <f t="shared" si="67"/>
        <v/>
      </c>
      <c r="J431" s="75"/>
      <c r="K431" s="75"/>
      <c r="L431" s="75"/>
      <c r="M431" s="264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5"/>
        <v/>
      </c>
      <c r="E432" s="45"/>
      <c r="F432" s="40" t="str">
        <f t="shared" si="64"/>
        <v/>
      </c>
      <c r="G432" s="76"/>
      <c r="H432" s="40" t="str">
        <f t="shared" si="66"/>
        <v/>
      </c>
      <c r="I432" s="40" t="str">
        <f t="shared" si="67"/>
        <v/>
      </c>
      <c r="J432" s="75"/>
      <c r="K432" s="75"/>
      <c r="L432" s="75"/>
      <c r="M432" s="264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5"/>
        <v/>
      </c>
      <c r="E433" s="45"/>
      <c r="F433" s="40" t="str">
        <f t="shared" si="64"/>
        <v/>
      </c>
      <c r="G433" s="76"/>
      <c r="H433" s="40" t="str">
        <f t="shared" si="66"/>
        <v/>
      </c>
      <c r="I433" s="40" t="str">
        <f t="shared" si="67"/>
        <v/>
      </c>
      <c r="J433" s="75"/>
      <c r="K433" s="75"/>
      <c r="L433" s="75"/>
      <c r="M433" s="264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5"/>
        <v/>
      </c>
      <c r="E434" s="45"/>
      <c r="F434" s="40" t="str">
        <f t="shared" si="64"/>
        <v/>
      </c>
      <c r="G434" s="76"/>
      <c r="H434" s="40" t="str">
        <f t="shared" si="66"/>
        <v/>
      </c>
      <c r="I434" s="40" t="str">
        <f t="shared" si="67"/>
        <v/>
      </c>
      <c r="J434" s="75"/>
      <c r="K434" s="75"/>
      <c r="L434" s="75"/>
      <c r="M434" s="264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5"/>
        <v/>
      </c>
      <c r="E435" s="45"/>
      <c r="F435" s="40" t="str">
        <f t="shared" si="64"/>
        <v/>
      </c>
      <c r="G435" s="76"/>
      <c r="H435" s="40" t="str">
        <f t="shared" si="66"/>
        <v/>
      </c>
      <c r="I435" s="40" t="str">
        <f t="shared" si="67"/>
        <v/>
      </c>
      <c r="J435" s="75"/>
      <c r="K435" s="75"/>
      <c r="L435" s="75"/>
      <c r="M435" s="264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5"/>
        <v/>
      </c>
      <c r="E436" s="45"/>
      <c r="F436" s="40" t="str">
        <f t="shared" si="64"/>
        <v/>
      </c>
      <c r="G436" s="76"/>
      <c r="H436" s="40" t="str">
        <f t="shared" si="66"/>
        <v/>
      </c>
      <c r="I436" s="40" t="str">
        <f t="shared" si="67"/>
        <v/>
      </c>
      <c r="J436" s="75"/>
      <c r="K436" s="75"/>
      <c r="L436" s="75"/>
      <c r="M436" s="264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5"/>
        <v/>
      </c>
      <c r="E437" s="45"/>
      <c r="F437" s="40" t="str">
        <f t="shared" si="64"/>
        <v/>
      </c>
      <c r="G437" s="76"/>
      <c r="H437" s="40" t="str">
        <f t="shared" si="66"/>
        <v/>
      </c>
      <c r="I437" s="40" t="str">
        <f t="shared" si="67"/>
        <v/>
      </c>
      <c r="J437" s="75"/>
      <c r="K437" s="75"/>
      <c r="L437" s="75"/>
      <c r="M437" s="264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5"/>
        <v/>
      </c>
      <c r="E438" s="45"/>
      <c r="F438" s="40" t="str">
        <f t="shared" si="64"/>
        <v/>
      </c>
      <c r="G438" s="76"/>
      <c r="H438" s="40" t="str">
        <f t="shared" si="66"/>
        <v/>
      </c>
      <c r="I438" s="40" t="str">
        <f t="shared" si="67"/>
        <v/>
      </c>
      <c r="J438" s="75"/>
      <c r="K438" s="75"/>
      <c r="L438" s="75"/>
      <c r="M438" s="264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5"/>
        <v/>
      </c>
      <c r="E439" s="45"/>
      <c r="F439" s="40" t="str">
        <f t="shared" si="64"/>
        <v/>
      </c>
      <c r="G439" s="76"/>
      <c r="H439" s="40" t="str">
        <f t="shared" si="66"/>
        <v/>
      </c>
      <c r="I439" s="40" t="str">
        <f t="shared" si="67"/>
        <v/>
      </c>
      <c r="J439" s="75"/>
      <c r="K439" s="75"/>
      <c r="L439" s="75"/>
      <c r="M439" s="264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5"/>
        <v/>
      </c>
      <c r="E440" s="45"/>
      <c r="F440" s="40" t="str">
        <f t="shared" si="64"/>
        <v/>
      </c>
      <c r="G440" s="76"/>
      <c r="H440" s="40" t="str">
        <f t="shared" si="66"/>
        <v/>
      </c>
      <c r="I440" s="40" t="str">
        <f t="shared" si="67"/>
        <v/>
      </c>
      <c r="J440" s="75"/>
      <c r="K440" s="75"/>
      <c r="L440" s="75"/>
      <c r="M440" s="264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5"/>
        <v/>
      </c>
      <c r="E441" s="45"/>
      <c r="F441" s="40" t="str">
        <f t="shared" si="64"/>
        <v/>
      </c>
      <c r="G441" s="76"/>
      <c r="H441" s="40" t="str">
        <f t="shared" si="66"/>
        <v/>
      </c>
      <c r="I441" s="40" t="str">
        <f t="shared" si="67"/>
        <v/>
      </c>
      <c r="J441" s="75"/>
      <c r="K441" s="75"/>
      <c r="L441" s="75"/>
      <c r="M441" s="264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5"/>
        <v/>
      </c>
      <c r="E442" s="45"/>
      <c r="F442" s="40" t="str">
        <f t="shared" si="64"/>
        <v/>
      </c>
      <c r="G442" s="76"/>
      <c r="H442" s="40" t="str">
        <f t="shared" si="66"/>
        <v/>
      </c>
      <c r="I442" s="40" t="str">
        <f t="shared" si="67"/>
        <v/>
      </c>
      <c r="J442" s="75"/>
      <c r="K442" s="75"/>
      <c r="L442" s="75"/>
      <c r="M442" s="264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5"/>
        <v/>
      </c>
      <c r="E443" s="45"/>
      <c r="F443" s="40" t="str">
        <f t="shared" si="64"/>
        <v/>
      </c>
      <c r="G443" s="76"/>
      <c r="H443" s="40" t="str">
        <f t="shared" si="66"/>
        <v/>
      </c>
      <c r="I443" s="40" t="str">
        <f t="shared" si="67"/>
        <v/>
      </c>
      <c r="J443" s="75"/>
      <c r="K443" s="75"/>
      <c r="L443" s="75"/>
      <c r="M443" s="264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5"/>
        <v/>
      </c>
      <c r="E444" s="45"/>
      <c r="F444" s="40" t="str">
        <f t="shared" si="64"/>
        <v/>
      </c>
      <c r="G444" s="76"/>
      <c r="H444" s="40" t="str">
        <f t="shared" si="66"/>
        <v/>
      </c>
      <c r="I444" s="40" t="str">
        <f t="shared" si="67"/>
        <v/>
      </c>
      <c r="J444" s="75"/>
      <c r="K444" s="75"/>
      <c r="L444" s="75"/>
      <c r="M444" s="264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65"/>
        <v/>
      </c>
      <c r="E445" s="45"/>
      <c r="F445" s="40" t="str">
        <f t="shared" si="64"/>
        <v/>
      </c>
      <c r="G445" s="76"/>
      <c r="H445" s="40" t="str">
        <f t="shared" si="66"/>
        <v/>
      </c>
      <c r="I445" s="40" t="str">
        <f t="shared" si="67"/>
        <v/>
      </c>
      <c r="J445" s="75"/>
      <c r="K445" s="75"/>
      <c r="L445" s="75"/>
      <c r="M445" s="264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65"/>
        <v/>
      </c>
      <c r="E446" s="45"/>
      <c r="F446" s="40" t="str">
        <f t="shared" si="64"/>
        <v/>
      </c>
      <c r="G446" s="76"/>
      <c r="H446" s="40" t="str">
        <f t="shared" si="66"/>
        <v/>
      </c>
      <c r="I446" s="40" t="str">
        <f t="shared" si="67"/>
        <v/>
      </c>
      <c r="J446" s="75"/>
      <c r="K446" s="75"/>
      <c r="L446" s="75"/>
      <c r="M446" s="264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65"/>
        <v/>
      </c>
      <c r="E447" s="45"/>
      <c r="F447" s="40" t="str">
        <f t="shared" si="64"/>
        <v/>
      </c>
      <c r="G447" s="76"/>
      <c r="H447" s="40" t="str">
        <f t="shared" si="66"/>
        <v/>
      </c>
      <c r="I447" s="40" t="str">
        <f t="shared" si="67"/>
        <v/>
      </c>
      <c r="J447" s="75"/>
      <c r="K447" s="75"/>
      <c r="L447" s="75"/>
      <c r="M447" s="264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65"/>
        <v/>
      </c>
      <c r="E448" s="45"/>
      <c r="F448" s="40" t="str">
        <f t="shared" si="64"/>
        <v/>
      </c>
      <c r="G448" s="76"/>
      <c r="H448" s="40" t="str">
        <f t="shared" si="66"/>
        <v/>
      </c>
      <c r="I448" s="40" t="str">
        <f t="shared" si="67"/>
        <v/>
      </c>
      <c r="J448" s="75"/>
      <c r="K448" s="75"/>
      <c r="L448" s="75"/>
      <c r="M448" s="264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65"/>
        <v/>
      </c>
      <c r="E449" s="45"/>
      <c r="F449" s="40" t="str">
        <f t="shared" si="64"/>
        <v/>
      </c>
      <c r="G449" s="76"/>
      <c r="H449" s="40" t="str">
        <f t="shared" si="66"/>
        <v/>
      </c>
      <c r="I449" s="40" t="str">
        <f t="shared" si="67"/>
        <v/>
      </c>
      <c r="J449" s="75"/>
      <c r="K449" s="75"/>
      <c r="L449" s="75"/>
      <c r="M449" s="264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65"/>
        <v/>
      </c>
      <c r="E450" s="45"/>
      <c r="F450" s="40" t="str">
        <f t="shared" si="64"/>
        <v/>
      </c>
      <c r="G450" s="76"/>
      <c r="H450" s="40" t="str">
        <f t="shared" si="66"/>
        <v/>
      </c>
      <c r="I450" s="40" t="str">
        <f t="shared" si="67"/>
        <v/>
      </c>
      <c r="J450" s="75"/>
      <c r="K450" s="75"/>
      <c r="L450" s="75"/>
      <c r="M450" s="264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65"/>
        <v/>
      </c>
      <c r="E451" s="45"/>
      <c r="F451" s="40" t="str">
        <f t="shared" ref="F451:F501" si="73">IFERROR(VLOOKUP(E451,$W$5:$Y$129,2,FALSE),"")</f>
        <v/>
      </c>
      <c r="G451" s="76"/>
      <c r="H451" s="40" t="str">
        <f t="shared" si="66"/>
        <v/>
      </c>
      <c r="I451" s="40" t="str">
        <f t="shared" si="67"/>
        <v/>
      </c>
      <c r="J451" s="75"/>
      <c r="K451" s="75"/>
      <c r="L451" s="75"/>
      <c r="M451" s="264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74">IFERROR(VLOOKUP(C452,$T$6:$U$23,2,FALSE),"")</f>
        <v/>
      </c>
      <c r="E452" s="45"/>
      <c r="F452" s="40" t="str">
        <f t="shared" si="73"/>
        <v/>
      </c>
      <c r="G452" s="76"/>
      <c r="H452" s="40" t="str">
        <f t="shared" ref="H452:H501" si="75">IFERROR(VLOOKUP(G452,$AC$6:$AD$353,2,FALSE),"")</f>
        <v/>
      </c>
      <c r="I452" s="40" t="str">
        <f t="shared" ref="I452:I501" si="76">IFERROR(VLOOKUP(G452,$AC$6:$AG$353,3,FALSE),"")</f>
        <v/>
      </c>
      <c r="J452" s="75"/>
      <c r="K452" s="75"/>
      <c r="L452" s="75"/>
      <c r="M452" s="264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4"/>
        <v/>
      </c>
      <c r="E453" s="45"/>
      <c r="F453" s="40" t="str">
        <f t="shared" si="73"/>
        <v/>
      </c>
      <c r="G453" s="76"/>
      <c r="H453" s="40" t="str">
        <f t="shared" si="75"/>
        <v/>
      </c>
      <c r="I453" s="40" t="str">
        <f t="shared" si="76"/>
        <v/>
      </c>
      <c r="J453" s="75"/>
      <c r="K453" s="75"/>
      <c r="L453" s="75"/>
      <c r="M453" s="264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4"/>
        <v/>
      </c>
      <c r="E454" s="45"/>
      <c r="F454" s="40" t="str">
        <f t="shared" si="73"/>
        <v/>
      </c>
      <c r="G454" s="76"/>
      <c r="H454" s="40" t="str">
        <f t="shared" si="75"/>
        <v/>
      </c>
      <c r="I454" s="40" t="str">
        <f t="shared" si="76"/>
        <v/>
      </c>
      <c r="J454" s="75"/>
      <c r="K454" s="75"/>
      <c r="L454" s="75"/>
      <c r="M454" s="264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4"/>
        <v/>
      </c>
      <c r="E455" s="45"/>
      <c r="F455" s="40" t="str">
        <f t="shared" si="73"/>
        <v/>
      </c>
      <c r="G455" s="76"/>
      <c r="H455" s="40" t="str">
        <f t="shared" si="75"/>
        <v/>
      </c>
      <c r="I455" s="40" t="str">
        <f t="shared" si="76"/>
        <v/>
      </c>
      <c r="J455" s="75"/>
      <c r="K455" s="75"/>
      <c r="L455" s="75"/>
      <c r="M455" s="264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4"/>
        <v/>
      </c>
      <c r="E456" s="45"/>
      <c r="F456" s="40" t="str">
        <f t="shared" si="73"/>
        <v/>
      </c>
      <c r="G456" s="76"/>
      <c r="H456" s="40" t="str">
        <f t="shared" si="75"/>
        <v/>
      </c>
      <c r="I456" s="40" t="str">
        <f t="shared" si="76"/>
        <v/>
      </c>
      <c r="J456" s="75"/>
      <c r="K456" s="75"/>
      <c r="L456" s="75"/>
      <c r="M456" s="264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4"/>
        <v/>
      </c>
      <c r="E457" s="45"/>
      <c r="F457" s="40" t="str">
        <f t="shared" si="73"/>
        <v/>
      </c>
      <c r="G457" s="76"/>
      <c r="H457" s="40" t="str">
        <f t="shared" si="75"/>
        <v/>
      </c>
      <c r="I457" s="40" t="str">
        <f t="shared" si="76"/>
        <v/>
      </c>
      <c r="J457" s="75"/>
      <c r="K457" s="75"/>
      <c r="L457" s="75"/>
      <c r="M457" s="264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4"/>
        <v/>
      </c>
      <c r="E458" s="45"/>
      <c r="F458" s="40" t="str">
        <f t="shared" si="73"/>
        <v/>
      </c>
      <c r="G458" s="76"/>
      <c r="H458" s="40" t="str">
        <f t="shared" si="75"/>
        <v/>
      </c>
      <c r="I458" s="40" t="str">
        <f t="shared" si="76"/>
        <v/>
      </c>
      <c r="J458" s="75"/>
      <c r="K458" s="75"/>
      <c r="L458" s="75"/>
      <c r="M458" s="264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4"/>
        <v/>
      </c>
      <c r="E459" s="45"/>
      <c r="F459" s="40" t="str">
        <f t="shared" si="73"/>
        <v/>
      </c>
      <c r="G459" s="76"/>
      <c r="H459" s="40" t="str">
        <f t="shared" si="75"/>
        <v/>
      </c>
      <c r="I459" s="40" t="str">
        <f t="shared" si="76"/>
        <v/>
      </c>
      <c r="J459" s="75"/>
      <c r="K459" s="75"/>
      <c r="L459" s="75"/>
      <c r="M459" s="264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4"/>
        <v/>
      </c>
      <c r="E460" s="45"/>
      <c r="F460" s="40" t="str">
        <f t="shared" si="73"/>
        <v/>
      </c>
      <c r="G460" s="76"/>
      <c r="H460" s="40" t="str">
        <f t="shared" si="75"/>
        <v/>
      </c>
      <c r="I460" s="40" t="str">
        <f t="shared" si="76"/>
        <v/>
      </c>
      <c r="J460" s="75"/>
      <c r="K460" s="75"/>
      <c r="L460" s="75"/>
      <c r="M460" s="264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4"/>
        <v/>
      </c>
      <c r="E461" s="45"/>
      <c r="F461" s="40" t="str">
        <f t="shared" si="73"/>
        <v/>
      </c>
      <c r="G461" s="76"/>
      <c r="H461" s="40" t="str">
        <f t="shared" si="75"/>
        <v/>
      </c>
      <c r="I461" s="40" t="str">
        <f t="shared" si="76"/>
        <v/>
      </c>
      <c r="J461" s="75"/>
      <c r="K461" s="75"/>
      <c r="L461" s="75"/>
      <c r="M461" s="264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4"/>
        <v/>
      </c>
      <c r="E462" s="45"/>
      <c r="F462" s="40" t="str">
        <f t="shared" si="73"/>
        <v/>
      </c>
      <c r="G462" s="76"/>
      <c r="H462" s="40" t="str">
        <f t="shared" si="75"/>
        <v/>
      </c>
      <c r="I462" s="40" t="str">
        <f t="shared" si="76"/>
        <v/>
      </c>
      <c r="J462" s="75"/>
      <c r="K462" s="75"/>
      <c r="L462" s="75"/>
      <c r="M462" s="264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4"/>
        <v/>
      </c>
      <c r="E463" s="45"/>
      <c r="F463" s="40" t="str">
        <f t="shared" si="73"/>
        <v/>
      </c>
      <c r="G463" s="76"/>
      <c r="H463" s="40" t="str">
        <f t="shared" si="75"/>
        <v/>
      </c>
      <c r="I463" s="40" t="str">
        <f t="shared" si="76"/>
        <v/>
      </c>
      <c r="J463" s="75"/>
      <c r="K463" s="75"/>
      <c r="L463" s="75"/>
      <c r="M463" s="264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4"/>
        <v/>
      </c>
      <c r="E464" s="45"/>
      <c r="F464" s="40" t="str">
        <f t="shared" si="73"/>
        <v/>
      </c>
      <c r="G464" s="76"/>
      <c r="H464" s="40" t="str">
        <f t="shared" si="75"/>
        <v/>
      </c>
      <c r="I464" s="40" t="str">
        <f t="shared" si="76"/>
        <v/>
      </c>
      <c r="J464" s="75"/>
      <c r="K464" s="75"/>
      <c r="L464" s="75"/>
      <c r="M464" s="264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4"/>
        <v/>
      </c>
      <c r="E465" s="45"/>
      <c r="F465" s="40" t="str">
        <f t="shared" si="73"/>
        <v/>
      </c>
      <c r="G465" s="76"/>
      <c r="H465" s="40" t="str">
        <f t="shared" si="75"/>
        <v/>
      </c>
      <c r="I465" s="40" t="str">
        <f t="shared" si="76"/>
        <v/>
      </c>
      <c r="J465" s="75"/>
      <c r="K465" s="75"/>
      <c r="L465" s="75"/>
      <c r="M465" s="264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4"/>
        <v/>
      </c>
      <c r="E466" s="45"/>
      <c r="F466" s="40" t="str">
        <f t="shared" si="73"/>
        <v/>
      </c>
      <c r="G466" s="76"/>
      <c r="H466" s="40" t="str">
        <f t="shared" si="75"/>
        <v/>
      </c>
      <c r="I466" s="40" t="str">
        <f t="shared" si="76"/>
        <v/>
      </c>
      <c r="J466" s="75"/>
      <c r="K466" s="75"/>
      <c r="L466" s="75"/>
      <c r="M466" s="264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4"/>
        <v/>
      </c>
      <c r="E467" s="45"/>
      <c r="F467" s="40" t="str">
        <f t="shared" si="73"/>
        <v/>
      </c>
      <c r="G467" s="76"/>
      <c r="H467" s="40" t="str">
        <f t="shared" si="75"/>
        <v/>
      </c>
      <c r="I467" s="40" t="str">
        <f t="shared" si="76"/>
        <v/>
      </c>
      <c r="J467" s="75"/>
      <c r="K467" s="75"/>
      <c r="L467" s="75"/>
      <c r="M467" s="264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4"/>
        <v/>
      </c>
      <c r="E468" s="45"/>
      <c r="F468" s="40" t="str">
        <f t="shared" si="73"/>
        <v/>
      </c>
      <c r="G468" s="76"/>
      <c r="H468" s="40" t="str">
        <f t="shared" si="75"/>
        <v/>
      </c>
      <c r="I468" s="40" t="str">
        <f t="shared" si="76"/>
        <v/>
      </c>
      <c r="J468" s="75"/>
      <c r="K468" s="75"/>
      <c r="L468" s="75"/>
      <c r="M468" s="264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4"/>
        <v/>
      </c>
      <c r="E469" s="45"/>
      <c r="F469" s="40" t="str">
        <f t="shared" si="73"/>
        <v/>
      </c>
      <c r="G469" s="76"/>
      <c r="H469" s="40" t="str">
        <f t="shared" si="75"/>
        <v/>
      </c>
      <c r="I469" s="40" t="str">
        <f t="shared" si="76"/>
        <v/>
      </c>
      <c r="J469" s="75"/>
      <c r="K469" s="75"/>
      <c r="L469" s="75"/>
      <c r="M469" s="264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4"/>
        <v/>
      </c>
      <c r="E470" s="45"/>
      <c r="F470" s="40" t="str">
        <f t="shared" si="73"/>
        <v/>
      </c>
      <c r="G470" s="76"/>
      <c r="H470" s="40" t="str">
        <f t="shared" si="75"/>
        <v/>
      </c>
      <c r="I470" s="40" t="str">
        <f t="shared" si="76"/>
        <v/>
      </c>
      <c r="J470" s="75"/>
      <c r="K470" s="75"/>
      <c r="L470" s="75"/>
      <c r="M470" s="264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4"/>
        <v/>
      </c>
      <c r="E471" s="45"/>
      <c r="F471" s="40" t="str">
        <f t="shared" si="73"/>
        <v/>
      </c>
      <c r="G471" s="76"/>
      <c r="H471" s="40" t="str">
        <f t="shared" si="75"/>
        <v/>
      </c>
      <c r="I471" s="40" t="str">
        <f t="shared" si="76"/>
        <v/>
      </c>
      <c r="J471" s="75"/>
      <c r="K471" s="75"/>
      <c r="L471" s="75"/>
      <c r="M471" s="264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4"/>
        <v/>
      </c>
      <c r="E472" s="45"/>
      <c r="F472" s="40" t="str">
        <f t="shared" si="73"/>
        <v/>
      </c>
      <c r="G472" s="76"/>
      <c r="H472" s="40" t="str">
        <f t="shared" si="75"/>
        <v/>
      </c>
      <c r="I472" s="40" t="str">
        <f t="shared" si="76"/>
        <v/>
      </c>
      <c r="J472" s="75"/>
      <c r="K472" s="75"/>
      <c r="L472" s="75"/>
      <c r="M472" s="264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4"/>
        <v/>
      </c>
      <c r="E473" s="45"/>
      <c r="F473" s="40" t="str">
        <f t="shared" si="73"/>
        <v/>
      </c>
      <c r="G473" s="76"/>
      <c r="H473" s="40" t="str">
        <f t="shared" si="75"/>
        <v/>
      </c>
      <c r="I473" s="40" t="str">
        <f t="shared" si="76"/>
        <v/>
      </c>
      <c r="J473" s="75"/>
      <c r="K473" s="75"/>
      <c r="L473" s="75"/>
      <c r="M473" s="264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4"/>
        <v/>
      </c>
      <c r="E474" s="45"/>
      <c r="F474" s="40" t="str">
        <f t="shared" si="73"/>
        <v/>
      </c>
      <c r="G474" s="76"/>
      <c r="H474" s="40" t="str">
        <f t="shared" si="75"/>
        <v/>
      </c>
      <c r="I474" s="40" t="str">
        <f t="shared" si="76"/>
        <v/>
      </c>
      <c r="J474" s="75"/>
      <c r="K474" s="75"/>
      <c r="L474" s="75"/>
      <c r="M474" s="264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4"/>
        <v/>
      </c>
      <c r="E475" s="45"/>
      <c r="F475" s="40" t="str">
        <f t="shared" si="73"/>
        <v/>
      </c>
      <c r="G475" s="76"/>
      <c r="H475" s="40" t="str">
        <f t="shared" si="75"/>
        <v/>
      </c>
      <c r="I475" s="40" t="str">
        <f t="shared" si="76"/>
        <v/>
      </c>
      <c r="J475" s="75"/>
      <c r="K475" s="75"/>
      <c r="L475" s="75"/>
      <c r="M475" s="264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4"/>
        <v/>
      </c>
      <c r="E476" s="45"/>
      <c r="F476" s="40" t="str">
        <f t="shared" si="73"/>
        <v/>
      </c>
      <c r="G476" s="76"/>
      <c r="H476" s="40" t="str">
        <f t="shared" si="75"/>
        <v/>
      </c>
      <c r="I476" s="40" t="str">
        <f t="shared" si="76"/>
        <v/>
      </c>
      <c r="J476" s="75"/>
      <c r="K476" s="75"/>
      <c r="L476" s="75"/>
      <c r="M476" s="264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4"/>
        <v/>
      </c>
      <c r="E477" s="45"/>
      <c r="F477" s="40" t="str">
        <f t="shared" si="73"/>
        <v/>
      </c>
      <c r="G477" s="76"/>
      <c r="H477" s="40" t="str">
        <f t="shared" si="75"/>
        <v/>
      </c>
      <c r="I477" s="40" t="str">
        <f t="shared" si="76"/>
        <v/>
      </c>
      <c r="J477" s="75"/>
      <c r="K477" s="75"/>
      <c r="L477" s="75"/>
      <c r="M477" s="264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4"/>
        <v/>
      </c>
      <c r="E478" s="45"/>
      <c r="F478" s="40" t="str">
        <f t="shared" si="73"/>
        <v/>
      </c>
      <c r="G478" s="76"/>
      <c r="H478" s="40" t="str">
        <f t="shared" si="75"/>
        <v/>
      </c>
      <c r="I478" s="40" t="str">
        <f t="shared" si="76"/>
        <v/>
      </c>
      <c r="J478" s="75"/>
      <c r="K478" s="75"/>
      <c r="L478" s="75"/>
      <c r="M478" s="264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4"/>
        <v/>
      </c>
      <c r="E479" s="45"/>
      <c r="F479" s="40" t="str">
        <f t="shared" si="73"/>
        <v/>
      </c>
      <c r="G479" s="76"/>
      <c r="H479" s="40" t="str">
        <f t="shared" si="75"/>
        <v/>
      </c>
      <c r="I479" s="40" t="str">
        <f t="shared" si="76"/>
        <v/>
      </c>
      <c r="J479" s="75"/>
      <c r="K479" s="75"/>
      <c r="L479" s="75"/>
      <c r="M479" s="264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4"/>
        <v/>
      </c>
      <c r="E480" s="45"/>
      <c r="F480" s="40" t="str">
        <f t="shared" si="73"/>
        <v/>
      </c>
      <c r="G480" s="76"/>
      <c r="H480" s="40" t="str">
        <f t="shared" si="75"/>
        <v/>
      </c>
      <c r="I480" s="40" t="str">
        <f t="shared" si="76"/>
        <v/>
      </c>
      <c r="J480" s="75"/>
      <c r="K480" s="75"/>
      <c r="L480" s="75"/>
      <c r="M480" s="264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4"/>
        <v/>
      </c>
      <c r="E481" s="45"/>
      <c r="F481" s="40" t="str">
        <f t="shared" si="73"/>
        <v/>
      </c>
      <c r="G481" s="76"/>
      <c r="H481" s="40" t="str">
        <f t="shared" si="75"/>
        <v/>
      </c>
      <c r="I481" s="40" t="str">
        <f t="shared" si="76"/>
        <v/>
      </c>
      <c r="J481" s="75"/>
      <c r="K481" s="75"/>
      <c r="L481" s="75"/>
      <c r="M481" s="264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4"/>
        <v/>
      </c>
      <c r="E482" s="45"/>
      <c r="F482" s="40" t="str">
        <f t="shared" si="73"/>
        <v/>
      </c>
      <c r="G482" s="76"/>
      <c r="H482" s="40" t="str">
        <f t="shared" si="75"/>
        <v/>
      </c>
      <c r="I482" s="40" t="str">
        <f t="shared" si="76"/>
        <v/>
      </c>
      <c r="J482" s="75"/>
      <c r="K482" s="75"/>
      <c r="L482" s="75"/>
      <c r="M482" s="264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4"/>
        <v/>
      </c>
      <c r="E483" s="45"/>
      <c r="F483" s="40" t="str">
        <f t="shared" si="73"/>
        <v/>
      </c>
      <c r="G483" s="76"/>
      <c r="H483" s="40" t="str">
        <f t="shared" si="75"/>
        <v/>
      </c>
      <c r="I483" s="40" t="str">
        <f t="shared" si="76"/>
        <v/>
      </c>
      <c r="J483" s="75"/>
      <c r="K483" s="75"/>
      <c r="L483" s="75"/>
      <c r="M483" s="264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4"/>
        <v/>
      </c>
      <c r="E484" s="45"/>
      <c r="F484" s="40" t="str">
        <f t="shared" si="73"/>
        <v/>
      </c>
      <c r="G484" s="76"/>
      <c r="H484" s="40" t="str">
        <f t="shared" si="75"/>
        <v/>
      </c>
      <c r="I484" s="40" t="str">
        <f t="shared" si="76"/>
        <v/>
      </c>
      <c r="J484" s="75"/>
      <c r="K484" s="75"/>
      <c r="L484" s="75"/>
      <c r="M484" s="264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4"/>
        <v/>
      </c>
      <c r="E485" s="45"/>
      <c r="F485" s="40" t="str">
        <f t="shared" si="73"/>
        <v/>
      </c>
      <c r="G485" s="76"/>
      <c r="H485" s="40" t="str">
        <f t="shared" si="75"/>
        <v/>
      </c>
      <c r="I485" s="40" t="str">
        <f t="shared" si="76"/>
        <v/>
      </c>
      <c r="J485" s="75"/>
      <c r="K485" s="75"/>
      <c r="L485" s="75"/>
      <c r="M485" s="264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4"/>
        <v/>
      </c>
      <c r="E486" s="45"/>
      <c r="F486" s="40" t="str">
        <f t="shared" si="73"/>
        <v/>
      </c>
      <c r="G486" s="76"/>
      <c r="H486" s="40" t="str">
        <f t="shared" si="75"/>
        <v/>
      </c>
      <c r="I486" s="40" t="str">
        <f t="shared" si="76"/>
        <v/>
      </c>
      <c r="J486" s="75"/>
      <c r="K486" s="75"/>
      <c r="L486" s="75"/>
      <c r="M486" s="264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4"/>
        <v/>
      </c>
      <c r="E487" s="45"/>
      <c r="F487" s="40" t="str">
        <f t="shared" si="73"/>
        <v/>
      </c>
      <c r="G487" s="76"/>
      <c r="H487" s="40" t="str">
        <f t="shared" si="75"/>
        <v/>
      </c>
      <c r="I487" s="40" t="str">
        <f t="shared" si="76"/>
        <v/>
      </c>
      <c r="J487" s="75"/>
      <c r="K487" s="75"/>
      <c r="L487" s="75"/>
      <c r="M487" s="264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4"/>
        <v/>
      </c>
      <c r="E488" s="45"/>
      <c r="F488" s="40" t="str">
        <f t="shared" si="73"/>
        <v/>
      </c>
      <c r="G488" s="76"/>
      <c r="H488" s="40" t="str">
        <f t="shared" si="75"/>
        <v/>
      </c>
      <c r="I488" s="40" t="str">
        <f t="shared" si="76"/>
        <v/>
      </c>
      <c r="J488" s="75"/>
      <c r="K488" s="75"/>
      <c r="L488" s="75"/>
      <c r="M488" s="264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4"/>
        <v/>
      </c>
      <c r="E489" s="45"/>
      <c r="F489" s="40" t="str">
        <f t="shared" si="73"/>
        <v/>
      </c>
      <c r="G489" s="76"/>
      <c r="H489" s="40" t="str">
        <f t="shared" si="75"/>
        <v/>
      </c>
      <c r="I489" s="40" t="str">
        <f t="shared" si="76"/>
        <v/>
      </c>
      <c r="J489" s="75"/>
      <c r="K489" s="75"/>
      <c r="L489" s="75"/>
      <c r="M489" s="264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4"/>
        <v/>
      </c>
      <c r="E490" s="45"/>
      <c r="F490" s="40" t="str">
        <f t="shared" si="73"/>
        <v/>
      </c>
      <c r="G490" s="76"/>
      <c r="H490" s="40" t="str">
        <f t="shared" si="75"/>
        <v/>
      </c>
      <c r="I490" s="40" t="str">
        <f t="shared" si="76"/>
        <v/>
      </c>
      <c r="J490" s="75"/>
      <c r="K490" s="75"/>
      <c r="L490" s="75"/>
      <c r="M490" s="264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4"/>
        <v/>
      </c>
      <c r="E491" s="45"/>
      <c r="F491" s="40" t="str">
        <f t="shared" si="73"/>
        <v/>
      </c>
      <c r="G491" s="76"/>
      <c r="H491" s="40" t="str">
        <f t="shared" si="75"/>
        <v/>
      </c>
      <c r="I491" s="40" t="str">
        <f t="shared" si="76"/>
        <v/>
      </c>
      <c r="J491" s="75"/>
      <c r="K491" s="75"/>
      <c r="L491" s="75"/>
      <c r="M491" s="264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4"/>
        <v/>
      </c>
      <c r="E492" s="45"/>
      <c r="F492" s="40" t="str">
        <f t="shared" si="73"/>
        <v/>
      </c>
      <c r="G492" s="76"/>
      <c r="H492" s="40" t="str">
        <f t="shared" si="75"/>
        <v/>
      </c>
      <c r="I492" s="40" t="str">
        <f t="shared" si="76"/>
        <v/>
      </c>
      <c r="J492" s="75"/>
      <c r="K492" s="75"/>
      <c r="L492" s="75"/>
      <c r="M492" s="264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4"/>
        <v/>
      </c>
      <c r="E493" s="45"/>
      <c r="F493" s="40" t="str">
        <f t="shared" si="73"/>
        <v/>
      </c>
      <c r="G493" s="76"/>
      <c r="H493" s="40" t="str">
        <f t="shared" si="75"/>
        <v/>
      </c>
      <c r="I493" s="40" t="str">
        <f t="shared" si="76"/>
        <v/>
      </c>
      <c r="J493" s="75"/>
      <c r="K493" s="75"/>
      <c r="L493" s="75"/>
      <c r="M493" s="264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4"/>
        <v/>
      </c>
      <c r="E494" s="45"/>
      <c r="F494" s="40" t="str">
        <f t="shared" si="73"/>
        <v/>
      </c>
      <c r="G494" s="76"/>
      <c r="H494" s="40" t="str">
        <f t="shared" si="75"/>
        <v/>
      </c>
      <c r="I494" s="40" t="str">
        <f t="shared" si="76"/>
        <v/>
      </c>
      <c r="J494" s="75"/>
      <c r="K494" s="75"/>
      <c r="L494" s="75"/>
      <c r="M494" s="264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4"/>
        <v/>
      </c>
      <c r="E495" s="45"/>
      <c r="F495" s="40" t="str">
        <f t="shared" si="73"/>
        <v/>
      </c>
      <c r="G495" s="76"/>
      <c r="H495" s="40" t="str">
        <f t="shared" si="75"/>
        <v/>
      </c>
      <c r="I495" s="40" t="str">
        <f t="shared" si="76"/>
        <v/>
      </c>
      <c r="J495" s="75"/>
      <c r="K495" s="75"/>
      <c r="L495" s="75"/>
      <c r="M495" s="264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74"/>
        <v/>
      </c>
      <c r="E496" s="45"/>
      <c r="F496" s="40" t="str">
        <f t="shared" si="73"/>
        <v/>
      </c>
      <c r="G496" s="76"/>
      <c r="H496" s="40" t="str">
        <f t="shared" si="75"/>
        <v/>
      </c>
      <c r="I496" s="40" t="str">
        <f t="shared" si="76"/>
        <v/>
      </c>
      <c r="J496" s="75"/>
      <c r="K496" s="75"/>
      <c r="L496" s="75"/>
      <c r="M496" s="264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74"/>
        <v/>
      </c>
      <c r="E497" s="45"/>
      <c r="F497" s="40" t="str">
        <f t="shared" si="73"/>
        <v/>
      </c>
      <c r="G497" s="76"/>
      <c r="H497" s="40" t="str">
        <f t="shared" si="75"/>
        <v/>
      </c>
      <c r="I497" s="40" t="str">
        <f t="shared" si="76"/>
        <v/>
      </c>
      <c r="J497" s="75"/>
      <c r="K497" s="75"/>
      <c r="L497" s="75"/>
      <c r="M497" s="264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74"/>
        <v/>
      </c>
      <c r="E498" s="45"/>
      <c r="F498" s="40" t="str">
        <f t="shared" si="73"/>
        <v/>
      </c>
      <c r="G498" s="76"/>
      <c r="H498" s="40" t="str">
        <f t="shared" si="75"/>
        <v/>
      </c>
      <c r="I498" s="40" t="str">
        <f t="shared" si="76"/>
        <v/>
      </c>
      <c r="J498" s="75"/>
      <c r="K498" s="75"/>
      <c r="L498" s="75"/>
      <c r="M498" s="264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74"/>
        <v/>
      </c>
      <c r="E499" s="45"/>
      <c r="F499" s="40" t="str">
        <f t="shared" si="73"/>
        <v/>
      </c>
      <c r="G499" s="76"/>
      <c r="H499" s="40" t="str">
        <f t="shared" si="75"/>
        <v/>
      </c>
      <c r="I499" s="40" t="str">
        <f t="shared" si="76"/>
        <v/>
      </c>
      <c r="J499" s="75"/>
      <c r="K499" s="75"/>
      <c r="L499" s="75"/>
      <c r="M499" s="264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74"/>
        <v/>
      </c>
      <c r="E500" s="45"/>
      <c r="F500" s="40" t="str">
        <f t="shared" si="73"/>
        <v/>
      </c>
      <c r="G500" s="76"/>
      <c r="H500" s="40" t="str">
        <f t="shared" si="75"/>
        <v/>
      </c>
      <c r="I500" s="40" t="str">
        <f t="shared" si="76"/>
        <v/>
      </c>
      <c r="J500" s="75"/>
      <c r="K500" s="75"/>
      <c r="L500" s="75"/>
      <c r="M500" s="264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74"/>
        <v/>
      </c>
      <c r="E501" s="45"/>
      <c r="F501" s="40" t="str">
        <f t="shared" si="73"/>
        <v/>
      </c>
      <c r="G501" s="76"/>
      <c r="H501" s="40" t="str">
        <f t="shared" si="75"/>
        <v/>
      </c>
      <c r="I501" s="40" t="str">
        <f t="shared" si="76"/>
        <v/>
      </c>
      <c r="J501" s="75"/>
      <c r="K501" s="75"/>
      <c r="L501" s="75"/>
      <c r="M501" s="264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xmlns:xlrd2="http://schemas.microsoft.com/office/spreadsheetml/2017/richdata2" ref="AC9:AD71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5">
      <formula>IF(OR(E3=3691,E3=3692,E3=3693,E3=3694),1,0)</formula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topLeftCell="D1" zoomScale="140" zoomScaleNormal="140" workbookViewId="0">
      <pane ySplit="2" topLeftCell="A3" activePane="bottomLeft" state="frozen"/>
      <selection pane="bottomLeft" activeCell="P82" sqref="P82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67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7" t="s">
        <v>649</v>
      </c>
      <c r="B1" s="297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5"/>
    </row>
    <row r="2" spans="1:34" ht="60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4">
        <v>51</v>
      </c>
      <c r="B3" s="40" t="str">
        <f>IFERROR(VLOOKUP(A3,$V$6:$W$23,2,FALSE),"")</f>
        <v>Pomoći EU</v>
      </c>
      <c r="C3" s="85">
        <v>3111</v>
      </c>
      <c r="D3" s="40" t="str">
        <f>IFERROR(VLOOKUP(C3,$Y$5:$AA$129,2,FALSE),"")</f>
        <v>Plaće za redovan rad</v>
      </c>
      <c r="E3" s="76" t="s">
        <v>1968</v>
      </c>
      <c r="F3" s="40" t="str">
        <f>IFERROR(VLOOKUP(E3,$AE$6:$AF$1763,2,FALSE),"")</f>
        <v>ERASMUS+  DE01-KA203-005728 CONNECTED</v>
      </c>
      <c r="G3" s="40" t="str">
        <f>IFERROR(VLOOKUP(E3,$AE$6:$AH$1763,4,FALSE),"")</f>
        <v>0942</v>
      </c>
      <c r="H3" s="282">
        <v>400</v>
      </c>
      <c r="I3" s="75">
        <v>0</v>
      </c>
      <c r="J3" s="75">
        <v>0</v>
      </c>
      <c r="K3" s="85"/>
      <c r="L3" s="84"/>
      <c r="M3" s="84"/>
      <c r="N3" s="136"/>
      <c r="O3" s="136"/>
      <c r="P3" s="44"/>
      <c r="Q3" t="str">
        <f>IF(C3="","",'OPĆI DIO'!$C$1)</f>
        <v>1940 SVEUČILIŠTE U ZAGREBU - UČITELJSKI FAKULTET</v>
      </c>
      <c r="R3" t="str">
        <f>LEFT(C3,3)</f>
        <v>311</v>
      </c>
      <c r="S3" t="str">
        <f>LEFT(C3,2)</f>
        <v>31</v>
      </c>
      <c r="T3" t="str">
        <f>IF(U3="5",0,MID(G3,2,2))</f>
        <v>94</v>
      </c>
      <c r="U3" t="str">
        <f>LEFT(C3,1)</f>
        <v>3</v>
      </c>
    </row>
    <row r="4" spans="1:34">
      <c r="A4" s="214">
        <v>51</v>
      </c>
      <c r="B4" s="40" t="str">
        <f t="shared" ref="B4:B67" si="0">IFERROR(VLOOKUP(A4,$V$6:$W$23,2,FALSE),"")</f>
        <v>Pomoći EU</v>
      </c>
      <c r="C4" s="85">
        <v>3132</v>
      </c>
      <c r="D4" s="40" t="str">
        <f t="shared" ref="D4:D67" si="1">IFERROR(VLOOKUP(C4,$Y$5:$AA$129,2,FALSE),"")</f>
        <v>Doprinosi za obvezno zdravstveno osiguranje</v>
      </c>
      <c r="E4" s="76" t="s">
        <v>1968</v>
      </c>
      <c r="F4" s="40" t="str">
        <f t="shared" ref="F4:F67" si="2">IFERROR(VLOOKUP(E4,$AE$6:$AF$1763,2,FALSE),"")</f>
        <v>ERASMUS+  DE01-KA203-005728 CONNECTED</v>
      </c>
      <c r="G4" s="40" t="str">
        <f t="shared" ref="G4:G67" si="3">IFERROR(VLOOKUP(E4,$AE$6:$AH$1763,4,FALSE),"")</f>
        <v>0942</v>
      </c>
      <c r="H4" s="282">
        <v>66</v>
      </c>
      <c r="I4" s="75">
        <v>0</v>
      </c>
      <c r="J4" s="75">
        <v>0</v>
      </c>
      <c r="K4" s="85"/>
      <c r="L4" s="84"/>
      <c r="M4" s="84"/>
      <c r="N4" s="136"/>
      <c r="O4" s="136"/>
      <c r="P4" s="44"/>
      <c r="Q4" t="str">
        <f>IF(C4="","",'OPĆI DIO'!$C$1)</f>
        <v>1940 SVEUČILIŠTE U ZAGREBU - UČITELJSKI FAKULTET</v>
      </c>
      <c r="R4" t="str">
        <f t="shared" ref="R4:R67" si="4">LEFT(C4,3)</f>
        <v>313</v>
      </c>
      <c r="S4" t="str">
        <f t="shared" ref="S4:S67" si="5">LEFT(C4,2)</f>
        <v>31</v>
      </c>
      <c r="T4" t="str">
        <f t="shared" ref="T4:T67" si="6">IF(U4="5",0,MID(G4,2,2))</f>
        <v>94</v>
      </c>
      <c r="U4" t="str">
        <f t="shared" ref="U4:U67" si="7">LEFT(C4,1)</f>
        <v>3</v>
      </c>
      <c r="Y4" s="41"/>
      <c r="Z4" s="41"/>
    </row>
    <row r="5" spans="1:34">
      <c r="A5" s="214">
        <v>51</v>
      </c>
      <c r="B5" s="40" t="str">
        <f t="shared" si="0"/>
        <v>Pomoći EU</v>
      </c>
      <c r="C5" s="85">
        <v>3211</v>
      </c>
      <c r="D5" s="40" t="str">
        <f t="shared" si="1"/>
        <v>Službena putovanja</v>
      </c>
      <c r="E5" s="76" t="s">
        <v>1968</v>
      </c>
      <c r="F5" s="40" t="str">
        <f t="shared" si="2"/>
        <v>ERASMUS+  DE01-KA203-005728 CONNECTED</v>
      </c>
      <c r="G5" s="40" t="str">
        <f t="shared" si="3"/>
        <v>0942</v>
      </c>
      <c r="H5" s="282">
        <v>434</v>
      </c>
      <c r="I5" s="75">
        <v>0</v>
      </c>
      <c r="J5" s="75">
        <v>0</v>
      </c>
      <c r="K5" s="85"/>
      <c r="L5" s="84"/>
      <c r="M5" s="84"/>
      <c r="N5" s="136"/>
      <c r="O5" s="136"/>
      <c r="P5" s="44"/>
      <c r="Q5" t="str">
        <f>IF(C5="","",'OPĆI DIO'!$C$1)</f>
        <v>1940 SVEUČILIŠTE U ZAGREBU - UČITELJSKI FAKULTET</v>
      </c>
      <c r="R5" t="str">
        <f t="shared" si="4"/>
        <v>321</v>
      </c>
      <c r="S5" t="str">
        <f t="shared" si="5"/>
        <v>32</v>
      </c>
      <c r="T5" t="str">
        <f t="shared" si="6"/>
        <v>94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4">
        <v>51</v>
      </c>
      <c r="B6" s="40" t="str">
        <f t="shared" si="0"/>
        <v>Pomoći EU</v>
      </c>
      <c r="C6" s="85">
        <v>3111</v>
      </c>
      <c r="D6" s="40" t="str">
        <f t="shared" si="1"/>
        <v>Plaće za redovan rad</v>
      </c>
      <c r="E6" s="76" t="s">
        <v>1747</v>
      </c>
      <c r="F6" s="40" t="str">
        <f t="shared" si="2"/>
        <v>ERASMUS+ CCC4ECEC - Kompetencija za obrazovanje i njegu u ranom djetinjstvu usmjerena na dijete</v>
      </c>
      <c r="G6" s="40" t="str">
        <f t="shared" si="3"/>
        <v>0942</v>
      </c>
      <c r="H6" s="282">
        <v>400</v>
      </c>
      <c r="I6" s="75">
        <v>0</v>
      </c>
      <c r="J6" s="75">
        <v>0</v>
      </c>
      <c r="K6" s="85"/>
      <c r="L6" s="84"/>
      <c r="M6" s="84"/>
      <c r="N6" s="136"/>
      <c r="O6" s="136"/>
      <c r="P6" s="44"/>
      <c r="Q6" t="str">
        <f>IF(C6="","",'OPĆI DIO'!$C$1)</f>
        <v>1940 SVEUČILIŠTE U ZAGREBU - UČITELJSKI FAKULTET</v>
      </c>
      <c r="R6" t="str">
        <f t="shared" si="4"/>
        <v>311</v>
      </c>
      <c r="S6" t="str">
        <f t="shared" si="5"/>
        <v>31</v>
      </c>
      <c r="T6" t="str">
        <f t="shared" si="6"/>
        <v>94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4">
        <v>51</v>
      </c>
      <c r="B7" s="40" t="str">
        <f t="shared" si="0"/>
        <v>Pomoći EU</v>
      </c>
      <c r="C7" s="85">
        <v>3132</v>
      </c>
      <c r="D7" s="40" t="str">
        <f t="shared" si="1"/>
        <v>Doprinosi za obvezno zdravstveno osiguranje</v>
      </c>
      <c r="E7" s="76" t="s">
        <v>1747</v>
      </c>
      <c r="F7" s="40" t="str">
        <f t="shared" si="2"/>
        <v>ERASMUS+ CCC4ECEC - Kompetencija za obrazovanje i njegu u ranom djetinjstvu usmjerena na dijete</v>
      </c>
      <c r="G7" s="40" t="str">
        <f t="shared" si="3"/>
        <v>0942</v>
      </c>
      <c r="H7" s="282">
        <v>66</v>
      </c>
      <c r="I7" s="75">
        <v>0</v>
      </c>
      <c r="J7" s="75">
        <v>0</v>
      </c>
      <c r="K7" s="85"/>
      <c r="L7" s="84"/>
      <c r="M7" s="84"/>
      <c r="N7" s="136"/>
      <c r="O7" s="136"/>
      <c r="P7" s="44"/>
      <c r="Q7" t="str">
        <f>IF(C7="","",'OPĆI DIO'!$C$1)</f>
        <v>1940 SVEUČILIŠTE U ZAGREBU - UČITELJSKI FAKULTET</v>
      </c>
      <c r="R7" t="str">
        <f t="shared" si="4"/>
        <v>313</v>
      </c>
      <c r="S7" t="str">
        <f t="shared" si="5"/>
        <v>31</v>
      </c>
      <c r="T7" t="str">
        <f t="shared" si="6"/>
        <v>94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4">
        <v>51</v>
      </c>
      <c r="B8" s="40" t="str">
        <f t="shared" si="0"/>
        <v>Pomoći EU</v>
      </c>
      <c r="C8" s="85">
        <v>3211</v>
      </c>
      <c r="D8" s="40" t="str">
        <f t="shared" si="1"/>
        <v>Službena putovanja</v>
      </c>
      <c r="E8" s="76" t="s">
        <v>1747</v>
      </c>
      <c r="F8" s="40" t="str">
        <f t="shared" si="2"/>
        <v>ERASMUS+ CCC4ECEC - Kompetencija za obrazovanje i njegu u ranom djetinjstvu usmjerena na dijete</v>
      </c>
      <c r="G8" s="40" t="str">
        <f t="shared" si="3"/>
        <v>0942</v>
      </c>
      <c r="H8" s="282">
        <v>400</v>
      </c>
      <c r="I8" s="75">
        <v>0</v>
      </c>
      <c r="J8" s="75">
        <v>0</v>
      </c>
      <c r="K8" s="85"/>
      <c r="L8" s="84"/>
      <c r="M8" s="84"/>
      <c r="N8" s="136"/>
      <c r="O8" s="136"/>
      <c r="P8" s="44"/>
      <c r="Q8" t="str">
        <f>IF(C8="","",'OPĆI DIO'!$C$1)</f>
        <v>1940 SVEUČILIŠTE U ZAGREBU - UČITELJSKI FAKULTET</v>
      </c>
      <c r="R8" t="str">
        <f t="shared" si="4"/>
        <v>321</v>
      </c>
      <c r="S8" t="str">
        <f t="shared" si="5"/>
        <v>32</v>
      </c>
      <c r="T8" t="str">
        <f t="shared" si="6"/>
        <v>94</v>
      </c>
      <c r="U8" t="str">
        <f t="shared" si="7"/>
        <v>3</v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4">
        <v>51</v>
      </c>
      <c r="B9" s="40" t="str">
        <f t="shared" si="0"/>
        <v>Pomoći EU</v>
      </c>
      <c r="C9" s="85">
        <v>3213</v>
      </c>
      <c r="D9" s="40" t="str">
        <f t="shared" si="1"/>
        <v>Stručno usavršavanje zaposlenika</v>
      </c>
      <c r="E9" s="76" t="s">
        <v>1747</v>
      </c>
      <c r="F9" s="40" t="str">
        <f t="shared" si="2"/>
        <v>ERASMUS+ CCC4ECEC - Kompetencija za obrazovanje i njegu u ranom djetinjstvu usmjerena na dijete</v>
      </c>
      <c r="G9" s="40" t="str">
        <f t="shared" si="3"/>
        <v>0942</v>
      </c>
      <c r="H9" s="282">
        <v>500</v>
      </c>
      <c r="I9" s="75">
        <v>0</v>
      </c>
      <c r="J9" s="75">
        <v>0</v>
      </c>
      <c r="K9" s="85"/>
      <c r="L9" s="84"/>
      <c r="M9" s="84"/>
      <c r="N9" s="136"/>
      <c r="O9" s="136"/>
      <c r="P9" s="44"/>
      <c r="Q9" t="str">
        <f>IF(C9="","",'OPĆI DIO'!$C$1)</f>
        <v>1940 SVEUČILIŠTE U ZAGREBU - UČITELJSKI FAKULTET</v>
      </c>
      <c r="R9" t="str">
        <f t="shared" si="4"/>
        <v>321</v>
      </c>
      <c r="S9" t="str">
        <f t="shared" si="5"/>
        <v>32</v>
      </c>
      <c r="T9" t="str">
        <f t="shared" si="6"/>
        <v>94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4">
        <v>51</v>
      </c>
      <c r="B10" s="40" t="str">
        <f t="shared" si="0"/>
        <v>Pomoći EU</v>
      </c>
      <c r="C10" s="85">
        <v>3431</v>
      </c>
      <c r="D10" s="40" t="str">
        <f t="shared" si="1"/>
        <v>Bankarske usluge i usluge platnog prometa</v>
      </c>
      <c r="E10" s="76" t="s">
        <v>1747</v>
      </c>
      <c r="F10" s="40" t="str">
        <f t="shared" si="2"/>
        <v>ERASMUS+ CCC4ECEC - Kompetencija za obrazovanje i njegu u ranom djetinjstvu usmjerena na dijete</v>
      </c>
      <c r="G10" s="40" t="str">
        <f t="shared" si="3"/>
        <v>0942</v>
      </c>
      <c r="H10" s="282">
        <v>10</v>
      </c>
      <c r="I10" s="75">
        <v>0</v>
      </c>
      <c r="J10" s="75">
        <v>0</v>
      </c>
      <c r="K10" s="85"/>
      <c r="L10" s="84"/>
      <c r="M10" s="84"/>
      <c r="N10" s="136"/>
      <c r="O10" s="136"/>
      <c r="P10" s="44"/>
      <c r="Q10" t="str">
        <f>IF(C10="","",'OPĆI DIO'!$C$1)</f>
        <v>1940 SVEUČILIŠTE U ZAGREBU - UČITELJSKI FAKULTET</v>
      </c>
      <c r="R10" t="str">
        <f t="shared" si="4"/>
        <v>343</v>
      </c>
      <c r="S10" t="str">
        <f t="shared" si="5"/>
        <v>34</v>
      </c>
      <c r="T10" t="str">
        <f t="shared" si="6"/>
        <v>94</v>
      </c>
      <c r="U10" t="str">
        <f t="shared" si="7"/>
        <v>3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4">
        <v>51</v>
      </c>
      <c r="B11" s="40" t="str">
        <f t="shared" si="0"/>
        <v>Pomoći EU</v>
      </c>
      <c r="C11" s="85">
        <v>3231</v>
      </c>
      <c r="D11" s="40" t="str">
        <f t="shared" si="1"/>
        <v>Usluge telefona, pošte i prijevoza</v>
      </c>
      <c r="E11" s="76" t="s">
        <v>1747</v>
      </c>
      <c r="F11" s="40" t="str">
        <f t="shared" si="2"/>
        <v>ERASMUS+ CCC4ECEC - Kompetencija za obrazovanje i njegu u ranom djetinjstvu usmjerena na dijete</v>
      </c>
      <c r="G11" s="40" t="str">
        <f t="shared" si="3"/>
        <v>0942</v>
      </c>
      <c r="H11" s="282">
        <v>624</v>
      </c>
      <c r="I11" s="75">
        <v>0</v>
      </c>
      <c r="J11" s="75">
        <v>0</v>
      </c>
      <c r="K11" s="85"/>
      <c r="L11" s="84"/>
      <c r="M11" s="84"/>
      <c r="N11" s="136"/>
      <c r="O11" s="136"/>
      <c r="P11" s="44"/>
      <c r="Q11" t="str">
        <f>IF(C11="","",'OPĆI DIO'!$C$1)</f>
        <v>1940 SVEUČILIŠTE U ZAGREBU - UČITELJSKI FAKULTET</v>
      </c>
      <c r="R11" t="str">
        <f t="shared" si="4"/>
        <v>323</v>
      </c>
      <c r="S11" t="str">
        <f t="shared" si="5"/>
        <v>32</v>
      </c>
      <c r="T11" t="str">
        <f t="shared" si="6"/>
        <v>94</v>
      </c>
      <c r="U11" t="str">
        <f t="shared" si="7"/>
        <v>3</v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4">
        <v>51</v>
      </c>
      <c r="B12" s="40" t="str">
        <f t="shared" si="0"/>
        <v>Pomoći EU</v>
      </c>
      <c r="C12" s="85">
        <v>3111</v>
      </c>
      <c r="D12" s="40" t="str">
        <f t="shared" si="1"/>
        <v>Plaće za redovan rad</v>
      </c>
      <c r="E12" s="76" t="s">
        <v>3466</v>
      </c>
      <c r="F12" s="40" t="str">
        <f t="shared" si="2"/>
        <v>ERASMUS+ KA220-HED-902E85CF-EDUCATORE</v>
      </c>
      <c r="G12" s="40" t="str">
        <f t="shared" si="3"/>
        <v>0942</v>
      </c>
      <c r="H12" s="282">
        <v>800</v>
      </c>
      <c r="I12" s="75">
        <v>0</v>
      </c>
      <c r="J12" s="75">
        <v>0</v>
      </c>
      <c r="K12" s="85"/>
      <c r="L12" s="84"/>
      <c r="M12" s="84"/>
      <c r="N12" s="136"/>
      <c r="O12" s="136"/>
      <c r="P12" s="44"/>
      <c r="Q12" t="str">
        <f>IF(C12="","",'OPĆI DIO'!$C$1)</f>
        <v>1940 SVEUČILIŠTE U ZAGREBU - UČITELJSKI FAKULTET</v>
      </c>
      <c r="R12" t="str">
        <f t="shared" si="4"/>
        <v>311</v>
      </c>
      <c r="S12" t="str">
        <f t="shared" si="5"/>
        <v>31</v>
      </c>
      <c r="T12" t="str">
        <f t="shared" si="6"/>
        <v>94</v>
      </c>
      <c r="U12" t="str">
        <f t="shared" si="7"/>
        <v>3</v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4">
        <v>51</v>
      </c>
      <c r="B13" s="40" t="str">
        <f t="shared" si="0"/>
        <v>Pomoći EU</v>
      </c>
      <c r="C13" s="85">
        <v>3132</v>
      </c>
      <c r="D13" s="40" t="str">
        <f t="shared" si="1"/>
        <v>Doprinosi za obvezno zdravstveno osiguranje</v>
      </c>
      <c r="E13" s="76" t="s">
        <v>3466</v>
      </c>
      <c r="F13" s="40" t="str">
        <f t="shared" si="2"/>
        <v>ERASMUS+ KA220-HED-902E85CF-EDUCATORE</v>
      </c>
      <c r="G13" s="40" t="str">
        <f t="shared" si="3"/>
        <v>0942</v>
      </c>
      <c r="H13" s="282">
        <v>132</v>
      </c>
      <c r="I13" s="75">
        <v>0</v>
      </c>
      <c r="J13" s="75">
        <v>0</v>
      </c>
      <c r="K13" s="85"/>
      <c r="L13" s="84"/>
      <c r="M13" s="84"/>
      <c r="N13" s="136"/>
      <c r="O13" s="136"/>
      <c r="P13" s="44"/>
      <c r="Q13" t="str">
        <f>IF(C13="","",'OPĆI DIO'!$C$1)</f>
        <v>1940 SVEUČILIŠTE U ZAGREBU - UČITELJSKI FAKULTET</v>
      </c>
      <c r="R13" t="str">
        <f t="shared" si="4"/>
        <v>313</v>
      </c>
      <c r="S13" t="str">
        <f t="shared" si="5"/>
        <v>31</v>
      </c>
      <c r="T13" t="str">
        <f t="shared" si="6"/>
        <v>94</v>
      </c>
      <c r="U13" t="str">
        <f t="shared" si="7"/>
        <v>3</v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4">
        <v>51</v>
      </c>
      <c r="B14" s="40" t="str">
        <f t="shared" si="0"/>
        <v>Pomoći EU</v>
      </c>
      <c r="C14" s="85">
        <v>3211</v>
      </c>
      <c r="D14" s="40" t="str">
        <f t="shared" si="1"/>
        <v>Službena putovanja</v>
      </c>
      <c r="E14" s="76" t="s">
        <v>3466</v>
      </c>
      <c r="F14" s="40" t="str">
        <f t="shared" si="2"/>
        <v>ERASMUS+ KA220-HED-902E85CF-EDUCATORE</v>
      </c>
      <c r="G14" s="40" t="str">
        <f t="shared" si="3"/>
        <v>0942</v>
      </c>
      <c r="H14" s="282">
        <v>132</v>
      </c>
      <c r="I14" s="75">
        <v>0</v>
      </c>
      <c r="J14" s="75">
        <v>0</v>
      </c>
      <c r="K14" s="85"/>
      <c r="L14" s="84"/>
      <c r="M14" s="84"/>
      <c r="N14" s="136"/>
      <c r="O14" s="136"/>
      <c r="P14" s="44"/>
      <c r="Q14" t="str">
        <f>IF(C14="","",'OPĆI DIO'!$C$1)</f>
        <v>1940 SVEUČILIŠTE U ZAGREBU - UČITELJSKI FAKULTET</v>
      </c>
      <c r="R14" t="str">
        <f t="shared" si="4"/>
        <v>321</v>
      </c>
      <c r="S14" t="str">
        <f t="shared" si="5"/>
        <v>32</v>
      </c>
      <c r="T14" t="str">
        <f t="shared" si="6"/>
        <v>94</v>
      </c>
      <c r="U14" t="str">
        <f t="shared" si="7"/>
        <v>3</v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4">
        <v>51</v>
      </c>
      <c r="B15" s="40" t="str">
        <f t="shared" si="0"/>
        <v>Pomoći EU</v>
      </c>
      <c r="C15" s="85">
        <v>3213</v>
      </c>
      <c r="D15" s="40" t="str">
        <f t="shared" si="1"/>
        <v>Stručno usavršavanje zaposlenika</v>
      </c>
      <c r="E15" s="76" t="s">
        <v>3466</v>
      </c>
      <c r="F15" s="40" t="str">
        <f t="shared" si="2"/>
        <v>ERASMUS+ KA220-HED-902E85CF-EDUCATORE</v>
      </c>
      <c r="G15" s="40" t="str">
        <f t="shared" si="3"/>
        <v>0942</v>
      </c>
      <c r="H15" s="282">
        <v>700</v>
      </c>
      <c r="I15" s="75">
        <v>0</v>
      </c>
      <c r="J15" s="75">
        <v>0</v>
      </c>
      <c r="K15" s="85"/>
      <c r="L15" s="84"/>
      <c r="M15" s="84"/>
      <c r="N15" s="136"/>
      <c r="O15" s="136"/>
      <c r="P15" s="44"/>
      <c r="Q15" t="str">
        <f>IF(C15="","",'OPĆI DIO'!$C$1)</f>
        <v>1940 SVEUČILIŠTE U ZAGREBU - UČITELJSKI FAKULTET</v>
      </c>
      <c r="R15" t="str">
        <f t="shared" si="4"/>
        <v>321</v>
      </c>
      <c r="S15" t="str">
        <f t="shared" si="5"/>
        <v>32</v>
      </c>
      <c r="T15" t="str">
        <f t="shared" si="6"/>
        <v>94</v>
      </c>
      <c r="U15" t="str">
        <f t="shared" si="7"/>
        <v>3</v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4">
        <v>51</v>
      </c>
      <c r="B16" s="40" t="str">
        <f t="shared" si="0"/>
        <v>Pomoći EU</v>
      </c>
      <c r="C16" s="85">
        <v>3231</v>
      </c>
      <c r="D16" s="40" t="str">
        <f t="shared" si="1"/>
        <v>Usluge telefona, pošte i prijevoza</v>
      </c>
      <c r="E16" s="76" t="s">
        <v>3466</v>
      </c>
      <c r="F16" s="40" t="str">
        <f t="shared" si="2"/>
        <v>ERASMUS+ KA220-HED-902E85CF-EDUCATORE</v>
      </c>
      <c r="G16" s="40" t="str">
        <f t="shared" si="3"/>
        <v>0942</v>
      </c>
      <c r="H16" s="75">
        <v>926</v>
      </c>
      <c r="I16" s="75">
        <v>0</v>
      </c>
      <c r="J16" s="75">
        <v>0</v>
      </c>
      <c r="K16" s="85"/>
      <c r="L16" s="84"/>
      <c r="M16" s="84"/>
      <c r="N16" s="136"/>
      <c r="O16" s="136"/>
      <c r="P16" s="44"/>
      <c r="Q16" t="str">
        <f>IF(C16="","",'OPĆI DIO'!$C$1)</f>
        <v>1940 SVEUČILIŠTE U ZAGREBU - UČITELJSKI FAKULTET</v>
      </c>
      <c r="R16" t="str">
        <f t="shared" si="4"/>
        <v>323</v>
      </c>
      <c r="S16" t="str">
        <f t="shared" si="5"/>
        <v>32</v>
      </c>
      <c r="T16" t="str">
        <f t="shared" si="6"/>
        <v>94</v>
      </c>
      <c r="U16" t="str">
        <f t="shared" si="7"/>
        <v>3</v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4">
        <v>51</v>
      </c>
      <c r="B17" s="40" t="str">
        <f t="shared" si="0"/>
        <v>Pomoći EU</v>
      </c>
      <c r="C17" s="85">
        <v>3237</v>
      </c>
      <c r="D17" s="40" t="str">
        <f t="shared" si="1"/>
        <v>Intelektualne i osobne usluge</v>
      </c>
      <c r="E17" s="76" t="s">
        <v>3466</v>
      </c>
      <c r="F17" s="40" t="str">
        <f t="shared" si="2"/>
        <v>ERASMUS+ KA220-HED-902E85CF-EDUCATORE</v>
      </c>
      <c r="G17" s="40" t="str">
        <f t="shared" si="3"/>
        <v>0942</v>
      </c>
      <c r="H17" s="282">
        <v>300</v>
      </c>
      <c r="I17" s="75">
        <v>0</v>
      </c>
      <c r="J17" s="75">
        <v>0</v>
      </c>
      <c r="K17" s="85"/>
      <c r="L17" s="84"/>
      <c r="M17" s="84"/>
      <c r="N17" s="136"/>
      <c r="O17" s="136"/>
      <c r="P17" s="44"/>
      <c r="Q17" t="str">
        <f>IF(C17="","",'OPĆI DIO'!$C$1)</f>
        <v>1940 SVEUČILIŠTE U ZAGREBU - UČITELJSKI FAKULTET</v>
      </c>
      <c r="R17" t="str">
        <f t="shared" si="4"/>
        <v>323</v>
      </c>
      <c r="S17" t="str">
        <f t="shared" si="5"/>
        <v>32</v>
      </c>
      <c r="T17" t="str">
        <f t="shared" si="6"/>
        <v>94</v>
      </c>
      <c r="U17" t="str">
        <f t="shared" si="7"/>
        <v>3</v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4">
        <v>51</v>
      </c>
      <c r="B18" s="40" t="str">
        <f t="shared" si="0"/>
        <v>Pomoći EU</v>
      </c>
      <c r="C18" s="85">
        <v>3431</v>
      </c>
      <c r="D18" s="40" t="str">
        <f t="shared" si="1"/>
        <v>Bankarske usluge i usluge platnog prometa</v>
      </c>
      <c r="E18" s="76" t="s">
        <v>3466</v>
      </c>
      <c r="F18" s="40" t="str">
        <f t="shared" si="2"/>
        <v>ERASMUS+ KA220-HED-902E85CF-EDUCATORE</v>
      </c>
      <c r="G18" s="40" t="str">
        <f t="shared" si="3"/>
        <v>0942</v>
      </c>
      <c r="H18" s="282">
        <v>10</v>
      </c>
      <c r="I18" s="75">
        <v>0</v>
      </c>
      <c r="J18" s="75">
        <v>0</v>
      </c>
      <c r="K18" s="85"/>
      <c r="L18" s="84"/>
      <c r="M18" s="84"/>
      <c r="N18" s="136"/>
      <c r="O18" s="136"/>
      <c r="P18" s="44"/>
      <c r="Q18" t="str">
        <f>IF(C18="","",'OPĆI DIO'!$C$1)</f>
        <v>1940 SVEUČILIŠTE U ZAGREBU - UČITELJSKI FAKULTET</v>
      </c>
      <c r="R18" t="str">
        <f t="shared" si="4"/>
        <v>343</v>
      </c>
      <c r="S18" t="str">
        <f t="shared" si="5"/>
        <v>34</v>
      </c>
      <c r="T18" t="str">
        <f t="shared" si="6"/>
        <v>94</v>
      </c>
      <c r="U18" t="str">
        <f t="shared" si="7"/>
        <v>3</v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4">
        <v>51</v>
      </c>
      <c r="B19" s="40" t="str">
        <f t="shared" si="0"/>
        <v>Pomoći EU</v>
      </c>
      <c r="C19" s="85">
        <v>3111</v>
      </c>
      <c r="D19" s="40" t="str">
        <f t="shared" si="1"/>
        <v>Plaće za redovan rad</v>
      </c>
      <c r="E19" s="76" t="s">
        <v>3468</v>
      </c>
      <c r="F19" s="40" t="str">
        <f t="shared" si="2"/>
        <v>ERASMUS+ KA220-SCH-000024606-TAT</v>
      </c>
      <c r="G19" s="40" t="str">
        <f t="shared" si="3"/>
        <v>0942</v>
      </c>
      <c r="H19" s="282">
        <v>2600</v>
      </c>
      <c r="I19" s="75">
        <v>0</v>
      </c>
      <c r="J19" s="75">
        <v>0</v>
      </c>
      <c r="K19" s="85"/>
      <c r="L19" s="84"/>
      <c r="M19" s="84"/>
      <c r="N19" s="136"/>
      <c r="O19" s="136"/>
      <c r="P19" s="44"/>
      <c r="Q19" t="str">
        <f>IF(C19="","",'OPĆI DIO'!$C$1)</f>
        <v>1940 SVEUČILIŠTE U ZAGREBU - UČITELJSKI FAKULTET</v>
      </c>
      <c r="R19" t="str">
        <f t="shared" si="4"/>
        <v>311</v>
      </c>
      <c r="S19" t="str">
        <f t="shared" si="5"/>
        <v>31</v>
      </c>
      <c r="T19" t="str">
        <f t="shared" si="6"/>
        <v>94</v>
      </c>
      <c r="U19" t="str">
        <f t="shared" si="7"/>
        <v>3</v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4">
        <v>51</v>
      </c>
      <c r="B20" s="40" t="str">
        <f t="shared" si="0"/>
        <v>Pomoći EU</v>
      </c>
      <c r="C20" s="85">
        <v>3132</v>
      </c>
      <c r="D20" s="40" t="str">
        <f t="shared" si="1"/>
        <v>Doprinosi za obvezno zdravstveno osiguranje</v>
      </c>
      <c r="E20" s="76" t="s">
        <v>3468</v>
      </c>
      <c r="F20" s="40" t="str">
        <f t="shared" si="2"/>
        <v>ERASMUS+ KA220-SCH-000024606-TAT</v>
      </c>
      <c r="G20" s="40" t="str">
        <f t="shared" si="3"/>
        <v>0942</v>
      </c>
      <c r="H20" s="282">
        <v>429</v>
      </c>
      <c r="I20" s="75">
        <v>0</v>
      </c>
      <c r="J20" s="75">
        <v>0</v>
      </c>
      <c r="K20" s="85"/>
      <c r="L20" s="84"/>
      <c r="M20" s="84"/>
      <c r="N20" s="136"/>
      <c r="O20" s="136"/>
      <c r="P20" s="44"/>
      <c r="Q20" t="str">
        <f>IF(C20="","",'OPĆI DIO'!$C$1)</f>
        <v>1940 SVEUČILIŠTE U ZAGREBU - UČITELJSKI FAKULTET</v>
      </c>
      <c r="R20" t="str">
        <f t="shared" si="4"/>
        <v>313</v>
      </c>
      <c r="S20" t="str">
        <f t="shared" si="5"/>
        <v>31</v>
      </c>
      <c r="T20" t="str">
        <f t="shared" si="6"/>
        <v>94</v>
      </c>
      <c r="U20" t="str">
        <f t="shared" si="7"/>
        <v>3</v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4">
        <v>51</v>
      </c>
      <c r="B21" s="40" t="str">
        <f t="shared" si="0"/>
        <v>Pomoći EU</v>
      </c>
      <c r="C21" s="85">
        <v>3211</v>
      </c>
      <c r="D21" s="40" t="str">
        <f t="shared" si="1"/>
        <v>Službena putovanja</v>
      </c>
      <c r="E21" s="76" t="s">
        <v>3468</v>
      </c>
      <c r="F21" s="40" t="str">
        <f t="shared" si="2"/>
        <v>ERASMUS+ KA220-SCH-000024606-TAT</v>
      </c>
      <c r="G21" s="40" t="str">
        <f t="shared" si="3"/>
        <v>0942</v>
      </c>
      <c r="H21" s="282">
        <v>1651</v>
      </c>
      <c r="I21" s="75">
        <v>0</v>
      </c>
      <c r="J21" s="75">
        <v>0</v>
      </c>
      <c r="K21" s="85"/>
      <c r="L21" s="84"/>
      <c r="M21" s="84"/>
      <c r="N21" s="136"/>
      <c r="O21" s="136"/>
      <c r="P21" s="44"/>
      <c r="Q21" t="str">
        <f>IF(C21="","",'OPĆI DIO'!$C$1)</f>
        <v>1940 SVEUČILIŠTE U ZAGREBU - UČITELJSKI FAKULTET</v>
      </c>
      <c r="R21" t="str">
        <f t="shared" si="4"/>
        <v>321</v>
      </c>
      <c r="S21" t="str">
        <f t="shared" si="5"/>
        <v>32</v>
      </c>
      <c r="T21" t="str">
        <f t="shared" si="6"/>
        <v>94</v>
      </c>
      <c r="U21" t="str">
        <f t="shared" si="7"/>
        <v>3</v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4">
        <v>51</v>
      </c>
      <c r="B22" s="40" t="str">
        <f t="shared" si="0"/>
        <v>Pomoći EU</v>
      </c>
      <c r="C22" s="85">
        <v>3214</v>
      </c>
      <c r="D22" s="40" t="str">
        <f t="shared" si="1"/>
        <v>Ostale naknade troškova zaposlenima</v>
      </c>
      <c r="E22" s="76" t="s">
        <v>3468</v>
      </c>
      <c r="F22" s="40" t="str">
        <f t="shared" si="2"/>
        <v>ERASMUS+ KA220-SCH-000024606-TAT</v>
      </c>
      <c r="G22" s="40" t="str">
        <f t="shared" si="3"/>
        <v>0942</v>
      </c>
      <c r="H22" s="282">
        <v>400</v>
      </c>
      <c r="I22" s="75">
        <v>0</v>
      </c>
      <c r="J22" s="75">
        <v>0</v>
      </c>
      <c r="K22" s="85"/>
      <c r="L22" s="84"/>
      <c r="M22" s="84"/>
      <c r="N22" s="136"/>
      <c r="O22" s="136"/>
      <c r="P22" s="44"/>
      <c r="Q22" t="str">
        <f>IF(C22="","",'OPĆI DIO'!$C$1)</f>
        <v>1940 SVEUČILIŠTE U ZAGREBU - UČITELJSKI FAKULTET</v>
      </c>
      <c r="R22" t="str">
        <f t="shared" si="4"/>
        <v>321</v>
      </c>
      <c r="S22" t="str">
        <f t="shared" si="5"/>
        <v>32</v>
      </c>
      <c r="T22" t="str">
        <f t="shared" si="6"/>
        <v>94</v>
      </c>
      <c r="U22" t="str">
        <f t="shared" si="7"/>
        <v>3</v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4">
        <v>51</v>
      </c>
      <c r="B23" s="40" t="str">
        <f t="shared" si="0"/>
        <v>Pomoći EU</v>
      </c>
      <c r="C23" s="85">
        <v>3213</v>
      </c>
      <c r="D23" s="40" t="str">
        <f t="shared" si="1"/>
        <v>Stručno usavršavanje zaposlenika</v>
      </c>
      <c r="E23" s="76" t="s">
        <v>3468</v>
      </c>
      <c r="F23" s="40" t="str">
        <f t="shared" si="2"/>
        <v>ERASMUS+ KA220-SCH-000024606-TAT</v>
      </c>
      <c r="G23" s="40" t="str">
        <f t="shared" si="3"/>
        <v>0942</v>
      </c>
      <c r="H23" s="282">
        <v>200</v>
      </c>
      <c r="I23" s="75">
        <v>0</v>
      </c>
      <c r="J23" s="75">
        <v>0</v>
      </c>
      <c r="K23" s="85"/>
      <c r="L23" s="84"/>
      <c r="M23" s="84"/>
      <c r="N23" s="136"/>
      <c r="O23" s="136"/>
      <c r="P23" s="44"/>
      <c r="Q23" t="str">
        <f>IF(C23="","",'OPĆI DIO'!$C$1)</f>
        <v>1940 SVEUČILIŠTE U ZAGREBU - UČITELJSKI FAKULTET</v>
      </c>
      <c r="R23" t="str">
        <f t="shared" si="4"/>
        <v>321</v>
      </c>
      <c r="S23" t="str">
        <f t="shared" si="5"/>
        <v>32</v>
      </c>
      <c r="T23" t="str">
        <f t="shared" si="6"/>
        <v>94</v>
      </c>
      <c r="U23" t="str">
        <f t="shared" si="7"/>
        <v>3</v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4">
        <v>51</v>
      </c>
      <c r="B24" s="40" t="str">
        <f t="shared" si="0"/>
        <v>Pomoći EU</v>
      </c>
      <c r="C24" s="85">
        <v>3293</v>
      </c>
      <c r="D24" s="40" t="str">
        <f t="shared" si="1"/>
        <v>Reprezentacija</v>
      </c>
      <c r="E24" s="76" t="s">
        <v>3468</v>
      </c>
      <c r="F24" s="40" t="str">
        <f t="shared" si="2"/>
        <v>ERASMUS+ KA220-SCH-000024606-TAT</v>
      </c>
      <c r="G24" s="40" t="str">
        <f t="shared" si="3"/>
        <v>0942</v>
      </c>
      <c r="H24" s="282">
        <v>400</v>
      </c>
      <c r="I24" s="75">
        <v>0</v>
      </c>
      <c r="J24" s="75">
        <v>0</v>
      </c>
      <c r="K24" s="85"/>
      <c r="L24" s="84"/>
      <c r="M24" s="84"/>
      <c r="N24" s="136"/>
      <c r="O24" s="136"/>
      <c r="P24" s="44"/>
      <c r="Q24" t="str">
        <f>IF(C24="","",'OPĆI DIO'!$C$1)</f>
        <v>1940 SVEUČILIŠTE U ZAGREBU - UČITELJSKI FAKULTET</v>
      </c>
      <c r="R24" t="str">
        <f t="shared" si="4"/>
        <v>329</v>
      </c>
      <c r="S24" t="str">
        <f t="shared" si="5"/>
        <v>32</v>
      </c>
      <c r="T24" t="str">
        <f t="shared" si="6"/>
        <v>94</v>
      </c>
      <c r="U24" t="str">
        <f t="shared" si="7"/>
        <v>3</v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4">
        <v>51</v>
      </c>
      <c r="B25" s="40" t="str">
        <f t="shared" si="0"/>
        <v>Pomoći EU</v>
      </c>
      <c r="C25" s="85">
        <v>3237</v>
      </c>
      <c r="D25" s="40" t="str">
        <f t="shared" si="1"/>
        <v>Intelektualne i osobne usluge</v>
      </c>
      <c r="E25" s="76" t="s">
        <v>3468</v>
      </c>
      <c r="F25" s="40" t="str">
        <f t="shared" si="2"/>
        <v>ERASMUS+ KA220-SCH-000024606-TAT</v>
      </c>
      <c r="G25" s="40" t="str">
        <f t="shared" si="3"/>
        <v>0942</v>
      </c>
      <c r="H25" s="282">
        <v>700</v>
      </c>
      <c r="I25" s="75">
        <v>0</v>
      </c>
      <c r="J25" s="75">
        <v>0</v>
      </c>
      <c r="K25" s="85"/>
      <c r="L25" s="84"/>
      <c r="M25" s="84"/>
      <c r="N25" s="136"/>
      <c r="O25" s="136"/>
      <c r="P25" s="44"/>
      <c r="Q25" t="str">
        <f>IF(C25="","",'OPĆI DIO'!$C$1)</f>
        <v>1940 SVEUČILIŠTE U ZAGREBU - UČITELJSKI FAKULTET</v>
      </c>
      <c r="R25" t="str">
        <f t="shared" si="4"/>
        <v>323</v>
      </c>
      <c r="S25" t="str">
        <f t="shared" si="5"/>
        <v>32</v>
      </c>
      <c r="T25" t="str">
        <f t="shared" si="6"/>
        <v>94</v>
      </c>
      <c r="U25" t="str">
        <f t="shared" si="7"/>
        <v>3</v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4">
        <v>51</v>
      </c>
      <c r="B26" s="40" t="str">
        <f t="shared" si="0"/>
        <v>Pomoći EU</v>
      </c>
      <c r="C26" s="85">
        <v>3431</v>
      </c>
      <c r="D26" s="40" t="str">
        <f t="shared" si="1"/>
        <v>Bankarske usluge i usluge platnog prometa</v>
      </c>
      <c r="E26" s="76" t="s">
        <v>3468</v>
      </c>
      <c r="F26" s="40" t="str">
        <f t="shared" si="2"/>
        <v>ERASMUS+ KA220-SCH-000024606-TAT</v>
      </c>
      <c r="G26" s="40" t="str">
        <f t="shared" si="3"/>
        <v>0942</v>
      </c>
      <c r="H26" s="282">
        <v>20</v>
      </c>
      <c r="I26" s="75">
        <v>0</v>
      </c>
      <c r="J26" s="75">
        <v>0</v>
      </c>
      <c r="K26" s="85"/>
      <c r="L26" s="84"/>
      <c r="M26" s="84"/>
      <c r="N26" s="136"/>
      <c r="O26" s="136"/>
      <c r="P26" s="44"/>
      <c r="Q26" t="str">
        <f>IF(C26="","",'OPĆI DIO'!$C$1)</f>
        <v>1940 SVEUČILIŠTE U ZAGREBU - UČITELJSKI FAKULTET</v>
      </c>
      <c r="R26" t="str">
        <f t="shared" si="4"/>
        <v>343</v>
      </c>
      <c r="S26" t="str">
        <f t="shared" si="5"/>
        <v>34</v>
      </c>
      <c r="T26" t="str">
        <f t="shared" si="6"/>
        <v>94</v>
      </c>
      <c r="U26" t="str">
        <f t="shared" si="7"/>
        <v>3</v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4">
        <v>51</v>
      </c>
      <c r="B27" s="40" t="str">
        <f t="shared" si="0"/>
        <v>Pomoći EU</v>
      </c>
      <c r="C27" s="85">
        <v>3111</v>
      </c>
      <c r="D27" s="40" t="str">
        <f t="shared" si="1"/>
        <v>Plaće za redovan rad</v>
      </c>
      <c r="E27" s="76" t="s">
        <v>3470</v>
      </c>
      <c r="F27" s="40" t="str">
        <f t="shared" si="2"/>
        <v>ERASMUS+ KA220-SCH-000034443–CARE2LEARN</v>
      </c>
      <c r="G27" s="40" t="str">
        <f t="shared" si="3"/>
        <v>0942</v>
      </c>
      <c r="H27" s="282">
        <v>3200</v>
      </c>
      <c r="I27" s="75">
        <v>0</v>
      </c>
      <c r="J27" s="75">
        <v>0</v>
      </c>
      <c r="K27" s="85"/>
      <c r="L27" s="84"/>
      <c r="M27" s="84"/>
      <c r="N27" s="136"/>
      <c r="O27" s="136"/>
      <c r="P27" s="44"/>
      <c r="Q27" t="str">
        <f>IF(C27="","",'OPĆI DIO'!$C$1)</f>
        <v>1940 SVEUČILIŠTE U ZAGREBU - UČITELJSKI FAKULTET</v>
      </c>
      <c r="R27" t="str">
        <f t="shared" si="4"/>
        <v>311</v>
      </c>
      <c r="S27" t="str">
        <f t="shared" si="5"/>
        <v>31</v>
      </c>
      <c r="T27" t="str">
        <f t="shared" si="6"/>
        <v>94</v>
      </c>
      <c r="U27" t="str">
        <f t="shared" si="7"/>
        <v>3</v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4">
        <v>51</v>
      </c>
      <c r="B28" s="40" t="str">
        <f t="shared" si="0"/>
        <v>Pomoći EU</v>
      </c>
      <c r="C28" s="85">
        <v>3132</v>
      </c>
      <c r="D28" s="40" t="str">
        <f t="shared" si="1"/>
        <v>Doprinosi za obvezno zdravstveno osiguranje</v>
      </c>
      <c r="E28" s="76" t="s">
        <v>3470</v>
      </c>
      <c r="F28" s="40" t="str">
        <f t="shared" si="2"/>
        <v>ERASMUS+ KA220-SCH-000034443–CARE2LEARN</v>
      </c>
      <c r="G28" s="40" t="str">
        <f t="shared" si="3"/>
        <v>0942</v>
      </c>
      <c r="H28" s="282">
        <v>528</v>
      </c>
      <c r="I28" s="75">
        <v>0</v>
      </c>
      <c r="J28" s="75">
        <v>0</v>
      </c>
      <c r="K28" s="85"/>
      <c r="L28" s="84"/>
      <c r="M28" s="84"/>
      <c r="N28" s="136"/>
      <c r="O28" s="136"/>
      <c r="P28" s="44"/>
      <c r="Q28" t="str">
        <f>IF(C28="","",'OPĆI DIO'!$C$1)</f>
        <v>1940 SVEUČILIŠTE U ZAGREBU - UČITELJSKI FAKULTET</v>
      </c>
      <c r="R28" t="str">
        <f t="shared" si="4"/>
        <v>313</v>
      </c>
      <c r="S28" t="str">
        <f t="shared" si="5"/>
        <v>31</v>
      </c>
      <c r="T28" t="str">
        <f t="shared" si="6"/>
        <v>94</v>
      </c>
      <c r="U28" t="str">
        <f t="shared" si="7"/>
        <v>3</v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4">
        <v>51</v>
      </c>
      <c r="B29" s="40" t="str">
        <f t="shared" si="0"/>
        <v>Pomoći EU</v>
      </c>
      <c r="C29" s="85">
        <v>3211</v>
      </c>
      <c r="D29" s="40" t="str">
        <f t="shared" si="1"/>
        <v>Službena putovanja</v>
      </c>
      <c r="E29" s="76" t="s">
        <v>3470</v>
      </c>
      <c r="F29" s="40" t="str">
        <f t="shared" si="2"/>
        <v>ERASMUS+ KA220-SCH-000034443–CARE2LEARN</v>
      </c>
      <c r="G29" s="40" t="str">
        <f t="shared" si="3"/>
        <v>0942</v>
      </c>
      <c r="H29" s="282">
        <v>2100</v>
      </c>
      <c r="I29" s="75">
        <v>0</v>
      </c>
      <c r="J29" s="75">
        <v>0</v>
      </c>
      <c r="K29" s="85"/>
      <c r="L29" s="84"/>
      <c r="M29" s="84"/>
      <c r="N29" s="136"/>
      <c r="O29" s="136"/>
      <c r="P29" s="44"/>
      <c r="Q29" t="str">
        <f>IF(C29="","",'OPĆI DIO'!$C$1)</f>
        <v>1940 SVEUČILIŠTE U ZAGREBU - UČITELJSKI FAKULTET</v>
      </c>
      <c r="R29" t="str">
        <f t="shared" si="4"/>
        <v>321</v>
      </c>
      <c r="S29" t="str">
        <f t="shared" si="5"/>
        <v>32</v>
      </c>
      <c r="T29" t="str">
        <f t="shared" si="6"/>
        <v>94</v>
      </c>
      <c r="U29" t="str">
        <f t="shared" si="7"/>
        <v>3</v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4">
        <v>51</v>
      </c>
      <c r="B30" s="40" t="str">
        <f t="shared" si="0"/>
        <v>Pomoći EU</v>
      </c>
      <c r="C30" s="85">
        <v>3214</v>
      </c>
      <c r="D30" s="40" t="str">
        <f t="shared" si="1"/>
        <v>Ostale naknade troškova zaposlenima</v>
      </c>
      <c r="E30" s="76" t="s">
        <v>3470</v>
      </c>
      <c r="F30" s="40" t="str">
        <f t="shared" si="2"/>
        <v>ERASMUS+ KA220-SCH-000034443–CARE2LEARN</v>
      </c>
      <c r="G30" s="40" t="str">
        <f t="shared" si="3"/>
        <v>0942</v>
      </c>
      <c r="H30" s="282">
        <v>536</v>
      </c>
      <c r="I30" s="75">
        <v>0</v>
      </c>
      <c r="J30" s="75">
        <v>0</v>
      </c>
      <c r="K30" s="85"/>
      <c r="L30" s="84"/>
      <c r="M30" s="84"/>
      <c r="N30" s="136"/>
      <c r="O30" s="136"/>
      <c r="P30" s="44"/>
      <c r="Q30" t="str">
        <f>IF(C30="","",'OPĆI DIO'!$C$1)</f>
        <v>1940 SVEUČILIŠTE U ZAGREBU - UČITELJSKI FAKULTET</v>
      </c>
      <c r="R30" t="str">
        <f t="shared" si="4"/>
        <v>321</v>
      </c>
      <c r="S30" t="str">
        <f t="shared" si="5"/>
        <v>32</v>
      </c>
      <c r="T30" t="str">
        <f t="shared" si="6"/>
        <v>94</v>
      </c>
      <c r="U30" t="str">
        <f t="shared" si="7"/>
        <v>3</v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4">
        <v>51</v>
      </c>
      <c r="B31" s="40" t="str">
        <f t="shared" si="0"/>
        <v>Pomoći EU</v>
      </c>
      <c r="C31" s="85">
        <v>3213</v>
      </c>
      <c r="D31" s="40" t="str">
        <f t="shared" si="1"/>
        <v>Stručno usavršavanje zaposlenika</v>
      </c>
      <c r="E31" s="76" t="s">
        <v>3470</v>
      </c>
      <c r="F31" s="40" t="str">
        <f t="shared" si="2"/>
        <v>ERASMUS+ KA220-SCH-000034443–CARE2LEARN</v>
      </c>
      <c r="G31" s="40" t="str">
        <f t="shared" si="3"/>
        <v>0942</v>
      </c>
      <c r="H31" s="282">
        <v>500</v>
      </c>
      <c r="I31" s="75">
        <v>0</v>
      </c>
      <c r="J31" s="75">
        <v>0</v>
      </c>
      <c r="K31" s="85"/>
      <c r="L31" s="84"/>
      <c r="M31" s="84"/>
      <c r="N31" s="136"/>
      <c r="O31" s="136"/>
      <c r="P31" s="44"/>
      <c r="Q31" t="str">
        <f>IF(C31="","",'OPĆI DIO'!$C$1)</f>
        <v>1940 SVEUČILIŠTE U ZAGREBU - UČITELJSKI FAKULTET</v>
      </c>
      <c r="R31" t="str">
        <f t="shared" si="4"/>
        <v>321</v>
      </c>
      <c r="S31" t="str">
        <f t="shared" si="5"/>
        <v>32</v>
      </c>
      <c r="T31" t="str">
        <f t="shared" si="6"/>
        <v>94</v>
      </c>
      <c r="U31" t="str">
        <f t="shared" si="7"/>
        <v>3</v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4">
        <v>51</v>
      </c>
      <c r="B32" s="40" t="str">
        <f t="shared" si="0"/>
        <v>Pomoći EU</v>
      </c>
      <c r="C32" s="85">
        <v>3293</v>
      </c>
      <c r="D32" s="40" t="str">
        <f t="shared" si="1"/>
        <v>Reprezentacija</v>
      </c>
      <c r="E32" s="76" t="s">
        <v>3470</v>
      </c>
      <c r="F32" s="40" t="str">
        <f t="shared" si="2"/>
        <v>ERASMUS+ KA220-SCH-000034443–CARE2LEARN</v>
      </c>
      <c r="G32" s="40" t="str">
        <f t="shared" si="3"/>
        <v>0942</v>
      </c>
      <c r="H32" s="282">
        <v>500</v>
      </c>
      <c r="I32" s="75">
        <v>0</v>
      </c>
      <c r="J32" s="75">
        <v>0</v>
      </c>
      <c r="K32" s="85"/>
      <c r="L32" s="84"/>
      <c r="M32" s="84"/>
      <c r="N32" s="136"/>
      <c r="O32" s="136"/>
      <c r="P32" s="44"/>
      <c r="Q32" t="str">
        <f>IF(C32="","",'OPĆI DIO'!$C$1)</f>
        <v>1940 SVEUČILIŠTE U ZAGREBU - UČITELJSKI FAKULTET</v>
      </c>
      <c r="R32" t="str">
        <f t="shared" si="4"/>
        <v>329</v>
      </c>
      <c r="S32" t="str">
        <f t="shared" si="5"/>
        <v>32</v>
      </c>
      <c r="T32" t="str">
        <f t="shared" si="6"/>
        <v>94</v>
      </c>
      <c r="U32" t="str">
        <f t="shared" si="7"/>
        <v>3</v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4">
        <v>51</v>
      </c>
      <c r="B33" s="40" t="str">
        <f t="shared" si="0"/>
        <v>Pomoći EU</v>
      </c>
      <c r="C33" s="85">
        <v>3237</v>
      </c>
      <c r="D33" s="40" t="str">
        <f t="shared" si="1"/>
        <v>Intelektualne i osobne usluge</v>
      </c>
      <c r="E33" s="76" t="s">
        <v>3470</v>
      </c>
      <c r="F33" s="40" t="str">
        <f t="shared" si="2"/>
        <v>ERASMUS+ KA220-SCH-000034443–CARE2LEARN</v>
      </c>
      <c r="G33" s="40" t="str">
        <f t="shared" si="3"/>
        <v>0942</v>
      </c>
      <c r="H33" s="282">
        <v>526</v>
      </c>
      <c r="I33" s="75">
        <v>0</v>
      </c>
      <c r="J33" s="75">
        <v>0</v>
      </c>
      <c r="K33" s="85"/>
      <c r="L33" s="84"/>
      <c r="M33" s="84"/>
      <c r="N33" s="136"/>
      <c r="O33" s="136"/>
      <c r="P33" s="44"/>
      <c r="Q33" t="str">
        <f>IF(C33="","",'OPĆI DIO'!$C$1)</f>
        <v>1940 SVEUČILIŠTE U ZAGREBU - UČITELJSKI FAKULTET</v>
      </c>
      <c r="R33" t="str">
        <f t="shared" si="4"/>
        <v>323</v>
      </c>
      <c r="S33" t="str">
        <f t="shared" si="5"/>
        <v>32</v>
      </c>
      <c r="T33" t="str">
        <f t="shared" si="6"/>
        <v>94</v>
      </c>
      <c r="U33" t="str">
        <f t="shared" si="7"/>
        <v>3</v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4">
        <v>51</v>
      </c>
      <c r="B34" s="40" t="str">
        <f t="shared" si="0"/>
        <v>Pomoći EU</v>
      </c>
      <c r="C34" s="85">
        <v>3431</v>
      </c>
      <c r="D34" s="40" t="str">
        <f t="shared" si="1"/>
        <v>Bankarske usluge i usluge platnog prometa</v>
      </c>
      <c r="E34" s="76" t="s">
        <v>3470</v>
      </c>
      <c r="F34" s="40" t="str">
        <f t="shared" si="2"/>
        <v>ERASMUS+ KA220-SCH-000034443–CARE2LEARN</v>
      </c>
      <c r="G34" s="40" t="str">
        <f t="shared" si="3"/>
        <v>0942</v>
      </c>
      <c r="H34" s="283">
        <v>10</v>
      </c>
      <c r="I34" s="75">
        <v>0</v>
      </c>
      <c r="J34" s="75">
        <v>0</v>
      </c>
      <c r="K34" s="85"/>
      <c r="L34" s="84"/>
      <c r="M34" s="84"/>
      <c r="N34" s="136"/>
      <c r="O34" s="136"/>
      <c r="P34" s="44"/>
      <c r="Q34" t="str">
        <f>IF(C34="","",'OPĆI DIO'!$C$1)</f>
        <v>1940 SVEUČILIŠTE U ZAGREBU - UČITELJSKI FAKULTET</v>
      </c>
      <c r="R34" t="str">
        <f t="shared" si="4"/>
        <v>343</v>
      </c>
      <c r="S34" t="str">
        <f t="shared" si="5"/>
        <v>34</v>
      </c>
      <c r="T34" t="str">
        <f t="shared" si="6"/>
        <v>94</v>
      </c>
      <c r="U34" t="str">
        <f t="shared" si="7"/>
        <v>3</v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4">
        <v>51</v>
      </c>
      <c r="B35" s="40" t="str">
        <f t="shared" si="0"/>
        <v>Pomoći EU</v>
      </c>
      <c r="C35" s="85">
        <v>3111</v>
      </c>
      <c r="D35" s="40" t="str">
        <f t="shared" si="1"/>
        <v>Plaće za redovan rad</v>
      </c>
      <c r="E35" s="76" t="s">
        <v>3472</v>
      </c>
      <c r="F35" s="40" t="str">
        <f t="shared" si="2"/>
        <v>ERASMUS+ KA220-SCH-000024512-GIFTED</v>
      </c>
      <c r="G35" s="40" t="str">
        <f t="shared" si="3"/>
        <v>0942</v>
      </c>
      <c r="H35" s="284">
        <v>4200</v>
      </c>
      <c r="I35" s="75">
        <v>0</v>
      </c>
      <c r="J35" s="75">
        <v>0</v>
      </c>
      <c r="K35" s="85"/>
      <c r="L35" s="84"/>
      <c r="M35" s="84"/>
      <c r="N35" s="136"/>
      <c r="O35" s="136"/>
      <c r="P35" s="44"/>
      <c r="Q35" t="str">
        <f>IF(C35="","",'OPĆI DIO'!$C$1)</f>
        <v>1940 SVEUČILIŠTE U ZAGREBU - UČITELJSKI FAKULTET</v>
      </c>
      <c r="R35" t="str">
        <f t="shared" si="4"/>
        <v>311</v>
      </c>
      <c r="S35" t="str">
        <f t="shared" si="5"/>
        <v>31</v>
      </c>
      <c r="T35" t="str">
        <f t="shared" si="6"/>
        <v>94</v>
      </c>
      <c r="U35" t="str">
        <f t="shared" si="7"/>
        <v>3</v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4">
        <v>51</v>
      </c>
      <c r="B36" s="40" t="str">
        <f t="shared" si="0"/>
        <v>Pomoći EU</v>
      </c>
      <c r="C36" s="85">
        <v>3132</v>
      </c>
      <c r="D36" s="40" t="str">
        <f t="shared" si="1"/>
        <v>Doprinosi za obvezno zdravstveno osiguranje</v>
      </c>
      <c r="E36" s="76" t="s">
        <v>3472</v>
      </c>
      <c r="F36" s="40" t="str">
        <f t="shared" si="2"/>
        <v>ERASMUS+ KA220-SCH-000024512-GIFTED</v>
      </c>
      <c r="G36" s="40" t="str">
        <f t="shared" si="3"/>
        <v>0942</v>
      </c>
      <c r="H36" s="282">
        <v>693</v>
      </c>
      <c r="I36" s="75">
        <v>0</v>
      </c>
      <c r="J36" s="75">
        <v>0</v>
      </c>
      <c r="K36" s="85"/>
      <c r="L36" s="84"/>
      <c r="M36" s="84"/>
      <c r="N36" s="136"/>
      <c r="O36" s="136"/>
      <c r="P36" s="44"/>
      <c r="Q36" t="str">
        <f>IF(C36="","",'OPĆI DIO'!$C$1)</f>
        <v>1940 SVEUČILIŠTE U ZAGREBU - UČITELJSKI FAKULTET</v>
      </c>
      <c r="R36" t="str">
        <f t="shared" si="4"/>
        <v>313</v>
      </c>
      <c r="S36" t="str">
        <f t="shared" si="5"/>
        <v>31</v>
      </c>
      <c r="T36" t="str">
        <f t="shared" si="6"/>
        <v>94</v>
      </c>
      <c r="U36" t="str">
        <f t="shared" si="7"/>
        <v>3</v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4">
        <v>51</v>
      </c>
      <c r="B37" s="40" t="str">
        <f t="shared" si="0"/>
        <v>Pomoći EU</v>
      </c>
      <c r="C37" s="85">
        <v>3211</v>
      </c>
      <c r="D37" s="40" t="str">
        <f t="shared" si="1"/>
        <v>Službena putovanja</v>
      </c>
      <c r="E37" s="76" t="s">
        <v>3472</v>
      </c>
      <c r="F37" s="40" t="str">
        <f t="shared" si="2"/>
        <v>ERASMUS+ KA220-SCH-000024512-GIFTED</v>
      </c>
      <c r="G37" s="40" t="str">
        <f t="shared" si="3"/>
        <v>0942</v>
      </c>
      <c r="H37" s="282">
        <v>2200</v>
      </c>
      <c r="I37" s="75">
        <v>0</v>
      </c>
      <c r="J37" s="75">
        <v>0</v>
      </c>
      <c r="K37" s="85"/>
      <c r="L37" s="84"/>
      <c r="M37" s="84"/>
      <c r="N37" s="136"/>
      <c r="O37" s="136"/>
      <c r="P37" s="44"/>
      <c r="Q37" t="str">
        <f>IF(C37="","",'OPĆI DIO'!$C$1)</f>
        <v>1940 SVEUČILIŠTE U ZAGREBU - UČITELJSKI FAKULTET</v>
      </c>
      <c r="R37" t="str">
        <f t="shared" si="4"/>
        <v>321</v>
      </c>
      <c r="S37" t="str">
        <f t="shared" si="5"/>
        <v>32</v>
      </c>
      <c r="T37" t="str">
        <f t="shared" si="6"/>
        <v>94</v>
      </c>
      <c r="U37" t="str">
        <f t="shared" si="7"/>
        <v>3</v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4">
        <v>51</v>
      </c>
      <c r="B38" s="40" t="str">
        <f t="shared" si="0"/>
        <v>Pomoći EU</v>
      </c>
      <c r="C38" s="85">
        <v>3214</v>
      </c>
      <c r="D38" s="40" t="str">
        <f t="shared" si="1"/>
        <v>Ostale naknade troškova zaposlenima</v>
      </c>
      <c r="E38" s="76" t="s">
        <v>3472</v>
      </c>
      <c r="F38" s="40" t="str">
        <f t="shared" si="2"/>
        <v>ERASMUS+ KA220-SCH-000024512-GIFTED</v>
      </c>
      <c r="G38" s="40" t="str">
        <f t="shared" si="3"/>
        <v>0942</v>
      </c>
      <c r="H38" s="282">
        <v>300</v>
      </c>
      <c r="I38" s="75">
        <v>0</v>
      </c>
      <c r="J38" s="75">
        <v>0</v>
      </c>
      <c r="K38" s="85"/>
      <c r="L38" s="84"/>
      <c r="M38" s="84"/>
      <c r="N38" s="136"/>
      <c r="O38" s="136"/>
      <c r="P38" s="44"/>
      <c r="Q38" t="str">
        <f>IF(C38="","",'OPĆI DIO'!$C$1)</f>
        <v>1940 SVEUČILIŠTE U ZAGREBU - UČITELJSKI FAKULTET</v>
      </c>
      <c r="R38" t="str">
        <f t="shared" si="4"/>
        <v>321</v>
      </c>
      <c r="S38" t="str">
        <f t="shared" si="5"/>
        <v>32</v>
      </c>
      <c r="T38" t="str">
        <f t="shared" si="6"/>
        <v>94</v>
      </c>
      <c r="U38" t="str">
        <f t="shared" si="7"/>
        <v>3</v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4">
        <v>51</v>
      </c>
      <c r="B39" s="40" t="str">
        <f t="shared" si="0"/>
        <v>Pomoći EU</v>
      </c>
      <c r="C39" s="85">
        <v>3213</v>
      </c>
      <c r="D39" s="40" t="str">
        <f t="shared" si="1"/>
        <v>Stručno usavršavanje zaposlenika</v>
      </c>
      <c r="E39" s="76" t="s">
        <v>3472</v>
      </c>
      <c r="F39" s="40" t="str">
        <f t="shared" si="2"/>
        <v>ERASMUS+ KA220-SCH-000024512-GIFTED</v>
      </c>
      <c r="G39" s="40" t="str">
        <f t="shared" si="3"/>
        <v>0942</v>
      </c>
      <c r="H39" s="282">
        <v>367</v>
      </c>
      <c r="I39" s="75">
        <v>0</v>
      </c>
      <c r="J39" s="75">
        <v>0</v>
      </c>
      <c r="K39" s="85"/>
      <c r="L39" s="84"/>
      <c r="M39" s="84"/>
      <c r="N39" s="136"/>
      <c r="O39" s="136"/>
      <c r="P39" s="44"/>
      <c r="Q39" t="str">
        <f>IF(C39="","",'OPĆI DIO'!$C$1)</f>
        <v>1940 SVEUČILIŠTE U ZAGREBU - UČITELJSKI FAKULTET</v>
      </c>
      <c r="R39" t="str">
        <f t="shared" si="4"/>
        <v>321</v>
      </c>
      <c r="S39" t="str">
        <f t="shared" si="5"/>
        <v>32</v>
      </c>
      <c r="T39" t="str">
        <f t="shared" si="6"/>
        <v>94</v>
      </c>
      <c r="U39" t="str">
        <f t="shared" si="7"/>
        <v>3</v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4">
        <v>51</v>
      </c>
      <c r="B40" s="40" t="str">
        <f t="shared" si="0"/>
        <v>Pomoći EU</v>
      </c>
      <c r="C40" s="85">
        <v>4211</v>
      </c>
      <c r="D40" s="40" t="str">
        <f t="shared" si="1"/>
        <v>Stambeni objekti</v>
      </c>
      <c r="E40" s="76" t="s">
        <v>3472</v>
      </c>
      <c r="F40" s="40" t="str">
        <f t="shared" si="2"/>
        <v>ERASMUS+ KA220-SCH-000024512-GIFTED</v>
      </c>
      <c r="G40" s="40" t="str">
        <f t="shared" si="3"/>
        <v>0942</v>
      </c>
      <c r="H40" s="282">
        <v>800</v>
      </c>
      <c r="I40" s="75">
        <v>0</v>
      </c>
      <c r="J40" s="75">
        <v>0</v>
      </c>
      <c r="K40" s="85"/>
      <c r="L40" s="84"/>
      <c r="M40" s="84"/>
      <c r="N40" s="136"/>
      <c r="O40" s="136"/>
      <c r="P40" s="44"/>
      <c r="Q40" t="str">
        <f>IF(C40="","",'OPĆI DIO'!$C$1)</f>
        <v>1940 SVEUČILIŠTE U ZAGREBU - UČITELJSKI FAKULTET</v>
      </c>
      <c r="R40" t="str">
        <f t="shared" si="4"/>
        <v>421</v>
      </c>
      <c r="S40" t="str">
        <f t="shared" si="5"/>
        <v>42</v>
      </c>
      <c r="T40" t="str">
        <f t="shared" si="6"/>
        <v>94</v>
      </c>
      <c r="U40" t="str">
        <f t="shared" si="7"/>
        <v>4</v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4">
        <v>51</v>
      </c>
      <c r="B41" s="40" t="str">
        <f t="shared" si="0"/>
        <v>Pomoći EU</v>
      </c>
      <c r="C41" s="85">
        <v>3237</v>
      </c>
      <c r="D41" s="40" t="str">
        <f t="shared" si="1"/>
        <v>Intelektualne i osobne usluge</v>
      </c>
      <c r="E41" s="76" t="s">
        <v>3472</v>
      </c>
      <c r="F41" s="40" t="str">
        <f t="shared" si="2"/>
        <v>ERASMUS+ KA220-SCH-000024512-GIFTED</v>
      </c>
      <c r="G41" s="40" t="str">
        <f t="shared" si="3"/>
        <v>0942</v>
      </c>
      <c r="H41" s="282">
        <v>300</v>
      </c>
      <c r="I41" s="75">
        <v>0</v>
      </c>
      <c r="J41" s="75">
        <v>0</v>
      </c>
      <c r="K41" s="85"/>
      <c r="L41" s="84"/>
      <c r="M41" s="84"/>
      <c r="N41" s="136"/>
      <c r="O41" s="136"/>
      <c r="P41" s="44"/>
      <c r="Q41" t="str">
        <f>IF(C41="","",'OPĆI DIO'!$C$1)</f>
        <v>1940 SVEUČILIŠTE U ZAGREBU - UČITELJSKI FAKULTET</v>
      </c>
      <c r="R41" t="str">
        <f t="shared" si="4"/>
        <v>323</v>
      </c>
      <c r="S41" t="str">
        <f t="shared" si="5"/>
        <v>32</v>
      </c>
      <c r="T41" t="str">
        <f t="shared" si="6"/>
        <v>94</v>
      </c>
      <c r="U41" t="str">
        <f t="shared" si="7"/>
        <v>3</v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4">
        <v>51</v>
      </c>
      <c r="B42" s="40" t="str">
        <f t="shared" si="0"/>
        <v>Pomoći EU</v>
      </c>
      <c r="C42" s="85">
        <v>3431</v>
      </c>
      <c r="D42" s="40" t="str">
        <f t="shared" si="1"/>
        <v>Bankarske usluge i usluge platnog prometa</v>
      </c>
      <c r="E42" s="76" t="s">
        <v>3472</v>
      </c>
      <c r="F42" s="40" t="str">
        <f t="shared" si="2"/>
        <v>ERASMUS+ KA220-SCH-000024512-GIFTED</v>
      </c>
      <c r="G42" s="40" t="str">
        <f t="shared" si="3"/>
        <v>0942</v>
      </c>
      <c r="H42" s="282">
        <v>20</v>
      </c>
      <c r="I42" s="75">
        <v>0</v>
      </c>
      <c r="J42" s="75">
        <v>0</v>
      </c>
      <c r="K42" s="85"/>
      <c r="L42" s="84"/>
      <c r="M42" s="84"/>
      <c r="N42" s="136"/>
      <c r="O42" s="136"/>
      <c r="P42" s="44"/>
      <c r="Q42" t="str">
        <f>IF(C42="","",'OPĆI DIO'!$C$1)</f>
        <v>1940 SVEUČILIŠTE U ZAGREBU - UČITELJSKI FAKULTET</v>
      </c>
      <c r="R42" t="str">
        <f t="shared" si="4"/>
        <v>343</v>
      </c>
      <c r="S42" t="str">
        <f t="shared" si="5"/>
        <v>34</v>
      </c>
      <c r="T42" t="str">
        <f t="shared" si="6"/>
        <v>94</v>
      </c>
      <c r="U42" t="str">
        <f t="shared" si="7"/>
        <v>3</v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4">
        <v>51</v>
      </c>
      <c r="B43" s="40" t="str">
        <f t="shared" si="0"/>
        <v>Pomoći EU</v>
      </c>
      <c r="C43" s="85">
        <v>3231</v>
      </c>
      <c r="D43" s="40" t="str">
        <f t="shared" si="1"/>
        <v>Usluge telefona, pošte i prijevoza</v>
      </c>
      <c r="E43" s="76" t="s">
        <v>3472</v>
      </c>
      <c r="F43" s="40" t="str">
        <f t="shared" si="2"/>
        <v>ERASMUS+ KA220-SCH-000024512-GIFTED</v>
      </c>
      <c r="G43" s="40" t="str">
        <f t="shared" si="3"/>
        <v>0942</v>
      </c>
      <c r="H43" s="282">
        <v>220</v>
      </c>
      <c r="I43" s="75">
        <v>0</v>
      </c>
      <c r="J43" s="75">
        <v>0</v>
      </c>
      <c r="K43" s="85"/>
      <c r="L43" s="84"/>
      <c r="M43" s="84"/>
      <c r="N43" s="136"/>
      <c r="O43" s="136"/>
      <c r="P43" s="44"/>
      <c r="Q43" t="str">
        <f>IF(C43="","",'OPĆI DIO'!$C$1)</f>
        <v>1940 SVEUČILIŠTE U ZAGREBU - UČITELJSKI FAKULTET</v>
      </c>
      <c r="R43" t="str">
        <f t="shared" si="4"/>
        <v>323</v>
      </c>
      <c r="S43" t="str">
        <f t="shared" si="5"/>
        <v>32</v>
      </c>
      <c r="T43" t="str">
        <f t="shared" si="6"/>
        <v>94</v>
      </c>
      <c r="U43" t="str">
        <f t="shared" si="7"/>
        <v>3</v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4">
        <v>51</v>
      </c>
      <c r="B44" s="40" t="str">
        <f t="shared" si="0"/>
        <v>Pomoći EU</v>
      </c>
      <c r="C44" s="85">
        <v>3111</v>
      </c>
      <c r="D44" s="40" t="str">
        <f t="shared" si="1"/>
        <v>Plaće za redovan rad</v>
      </c>
      <c r="E44" s="76" t="s">
        <v>6485</v>
      </c>
      <c r="F44" s="40" t="str">
        <f t="shared" si="2"/>
        <v>ERASMUS-EDU-2022-101104564-ACIIS</v>
      </c>
      <c r="G44" s="40" t="str">
        <f t="shared" si="3"/>
        <v>0942</v>
      </c>
      <c r="H44" s="283">
        <v>20000</v>
      </c>
      <c r="I44" s="283">
        <v>8000</v>
      </c>
      <c r="J44" s="75">
        <v>0</v>
      </c>
      <c r="K44" s="85"/>
      <c r="L44" s="84"/>
      <c r="M44" s="84"/>
      <c r="N44" s="136"/>
      <c r="O44" s="136"/>
      <c r="P44" s="44"/>
      <c r="Q44" t="str">
        <f>IF(C44="","",'OPĆI DIO'!$C$1)</f>
        <v>1940 SVEUČILIŠTE U ZAGREBU - UČITELJSKI FAKULTET</v>
      </c>
      <c r="R44" t="str">
        <f t="shared" si="4"/>
        <v>311</v>
      </c>
      <c r="S44" t="str">
        <f t="shared" si="5"/>
        <v>31</v>
      </c>
      <c r="T44" t="str">
        <f t="shared" si="6"/>
        <v>94</v>
      </c>
      <c r="U44" t="str">
        <f t="shared" si="7"/>
        <v>3</v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4">
        <v>51</v>
      </c>
      <c r="B45" s="40" t="str">
        <f t="shared" si="0"/>
        <v>Pomoći EU</v>
      </c>
      <c r="C45" s="85">
        <v>3132</v>
      </c>
      <c r="D45" s="40" t="str">
        <f t="shared" si="1"/>
        <v>Doprinosi za obvezno zdravstveno osiguranje</v>
      </c>
      <c r="E45" s="76" t="s">
        <v>6485</v>
      </c>
      <c r="F45" s="40" t="str">
        <f t="shared" si="2"/>
        <v>ERASMUS-EDU-2022-101104564-ACIIS</v>
      </c>
      <c r="G45" s="40" t="str">
        <f t="shared" si="3"/>
        <v>0942</v>
      </c>
      <c r="H45" s="283">
        <v>3300</v>
      </c>
      <c r="I45" s="283">
        <v>1320</v>
      </c>
      <c r="J45" s="75">
        <v>0</v>
      </c>
      <c r="K45" s="85"/>
      <c r="L45" s="84"/>
      <c r="M45" s="84"/>
      <c r="N45" s="136"/>
      <c r="O45" s="136"/>
      <c r="P45" s="44"/>
      <c r="Q45" t="str">
        <f>IF(C45="","",'OPĆI DIO'!$C$1)</f>
        <v>1940 SVEUČILIŠTE U ZAGREBU - UČITELJSKI FAKULTET</v>
      </c>
      <c r="R45" t="str">
        <f t="shared" si="4"/>
        <v>313</v>
      </c>
      <c r="S45" t="str">
        <f t="shared" si="5"/>
        <v>31</v>
      </c>
      <c r="T45" t="str">
        <f t="shared" si="6"/>
        <v>94</v>
      </c>
      <c r="U45" t="str">
        <f t="shared" si="7"/>
        <v>3</v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4">
        <v>51</v>
      </c>
      <c r="B46" s="40" t="str">
        <f t="shared" si="0"/>
        <v>Pomoći EU</v>
      </c>
      <c r="C46" s="85">
        <v>3211</v>
      </c>
      <c r="D46" s="40" t="str">
        <f t="shared" si="1"/>
        <v>Službena putovanja</v>
      </c>
      <c r="E46" s="76" t="s">
        <v>6485</v>
      </c>
      <c r="F46" s="40" t="str">
        <f t="shared" si="2"/>
        <v>ERASMUS-EDU-2022-101104564-ACIIS</v>
      </c>
      <c r="G46" s="40" t="str">
        <f t="shared" si="3"/>
        <v>0942</v>
      </c>
      <c r="H46" s="283">
        <v>15000</v>
      </c>
      <c r="I46" s="283">
        <v>5700</v>
      </c>
      <c r="J46" s="75">
        <v>0</v>
      </c>
      <c r="K46" s="85"/>
      <c r="L46" s="84"/>
      <c r="M46" s="84"/>
      <c r="N46" s="136"/>
      <c r="O46" s="136"/>
      <c r="P46" s="44"/>
      <c r="Q46" t="str">
        <f>IF(C46="","",'OPĆI DIO'!$C$1)</f>
        <v>1940 SVEUČILIŠTE U ZAGREBU - UČITELJSKI FAKULTET</v>
      </c>
      <c r="R46" t="str">
        <f t="shared" si="4"/>
        <v>321</v>
      </c>
      <c r="S46" t="str">
        <f t="shared" si="5"/>
        <v>32</v>
      </c>
      <c r="T46" t="str">
        <f t="shared" si="6"/>
        <v>94</v>
      </c>
      <c r="U46" t="str">
        <f t="shared" si="7"/>
        <v>3</v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4">
        <v>51</v>
      </c>
      <c r="B47" s="40" t="str">
        <f t="shared" si="0"/>
        <v>Pomoći EU</v>
      </c>
      <c r="C47" s="85">
        <v>3214</v>
      </c>
      <c r="D47" s="40" t="str">
        <f t="shared" si="1"/>
        <v>Ostale naknade troškova zaposlenima</v>
      </c>
      <c r="E47" s="76" t="s">
        <v>6485</v>
      </c>
      <c r="F47" s="40" t="str">
        <f t="shared" si="2"/>
        <v>ERASMUS-EDU-2022-101104564-ACIIS</v>
      </c>
      <c r="G47" s="40" t="str">
        <f t="shared" si="3"/>
        <v>0942</v>
      </c>
      <c r="H47" s="283">
        <v>1020</v>
      </c>
      <c r="I47" s="283">
        <v>820</v>
      </c>
      <c r="J47" s="75">
        <v>0</v>
      </c>
      <c r="K47" s="85"/>
      <c r="L47" s="84"/>
      <c r="M47" s="84"/>
      <c r="N47" s="136"/>
      <c r="O47" s="136"/>
      <c r="P47" s="44"/>
      <c r="Q47" t="str">
        <f>IF(C47="","",'OPĆI DIO'!$C$1)</f>
        <v>1940 SVEUČILIŠTE U ZAGREBU - UČITELJSKI FAKULTET</v>
      </c>
      <c r="R47" t="str">
        <f t="shared" si="4"/>
        <v>321</v>
      </c>
      <c r="S47" t="str">
        <f t="shared" si="5"/>
        <v>32</v>
      </c>
      <c r="T47" t="str">
        <f t="shared" si="6"/>
        <v>94</v>
      </c>
      <c r="U47" t="str">
        <f t="shared" si="7"/>
        <v>3</v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4">
        <v>51</v>
      </c>
      <c r="B48" s="40" t="str">
        <f t="shared" si="0"/>
        <v>Pomoći EU</v>
      </c>
      <c r="C48" s="85">
        <v>3213</v>
      </c>
      <c r="D48" s="40" t="str">
        <f t="shared" si="1"/>
        <v>Stručno usavršavanje zaposlenika</v>
      </c>
      <c r="E48" s="76" t="s">
        <v>6485</v>
      </c>
      <c r="F48" s="40" t="str">
        <f t="shared" si="2"/>
        <v>ERASMUS-EDU-2022-101104564-ACIIS</v>
      </c>
      <c r="G48" s="40" t="str">
        <f t="shared" si="3"/>
        <v>0942</v>
      </c>
      <c r="H48" s="283">
        <v>1230</v>
      </c>
      <c r="I48" s="283">
        <v>810</v>
      </c>
      <c r="J48" s="75">
        <v>0</v>
      </c>
      <c r="K48" s="85"/>
      <c r="L48" s="84"/>
      <c r="M48" s="84"/>
      <c r="N48" s="136"/>
      <c r="O48" s="136"/>
      <c r="P48" s="44"/>
      <c r="Q48" t="str">
        <f>IF(C48="","",'OPĆI DIO'!$C$1)</f>
        <v>1940 SVEUČILIŠTE U ZAGREBU - UČITELJSKI FAKULTET</v>
      </c>
      <c r="R48" t="str">
        <f t="shared" si="4"/>
        <v>321</v>
      </c>
      <c r="S48" t="str">
        <f t="shared" si="5"/>
        <v>32</v>
      </c>
      <c r="T48" t="str">
        <f t="shared" si="6"/>
        <v>94</v>
      </c>
      <c r="U48" t="str">
        <f t="shared" si="7"/>
        <v>3</v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4">
        <v>51</v>
      </c>
      <c r="B49" s="40" t="str">
        <f t="shared" si="0"/>
        <v>Pomoći EU</v>
      </c>
      <c r="C49" s="85">
        <v>3293</v>
      </c>
      <c r="D49" s="40" t="str">
        <f t="shared" si="1"/>
        <v>Reprezentacija</v>
      </c>
      <c r="E49" s="76" t="s">
        <v>6485</v>
      </c>
      <c r="F49" s="40" t="str">
        <f t="shared" si="2"/>
        <v>ERASMUS-EDU-2022-101104564-ACIIS</v>
      </c>
      <c r="G49" s="40" t="str">
        <f t="shared" si="3"/>
        <v>0942</v>
      </c>
      <c r="H49" s="283">
        <v>1200</v>
      </c>
      <c r="I49" s="283">
        <v>800</v>
      </c>
      <c r="J49" s="75">
        <v>0</v>
      </c>
      <c r="K49" s="85"/>
      <c r="L49" s="84"/>
      <c r="M49" s="84"/>
      <c r="N49" s="136"/>
      <c r="O49" s="136"/>
      <c r="P49" s="44"/>
      <c r="Q49" t="str">
        <f>IF(C49="","",'OPĆI DIO'!$C$1)</f>
        <v>1940 SVEUČILIŠTE U ZAGREBU - UČITELJSKI FAKULTET</v>
      </c>
      <c r="R49" t="str">
        <f t="shared" si="4"/>
        <v>329</v>
      </c>
      <c r="S49" t="str">
        <f t="shared" si="5"/>
        <v>32</v>
      </c>
      <c r="T49" t="str">
        <f t="shared" si="6"/>
        <v>94</v>
      </c>
      <c r="U49" t="str">
        <f t="shared" si="7"/>
        <v>3</v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4">
        <v>51</v>
      </c>
      <c r="B50" s="40" t="str">
        <f t="shared" si="0"/>
        <v>Pomoći EU</v>
      </c>
      <c r="C50" s="85">
        <v>3237</v>
      </c>
      <c r="D50" s="40" t="str">
        <f t="shared" si="1"/>
        <v>Intelektualne i osobne usluge</v>
      </c>
      <c r="E50" s="76" t="s">
        <v>6485</v>
      </c>
      <c r="F50" s="40" t="str">
        <f t="shared" si="2"/>
        <v>ERASMUS-EDU-2022-101104564-ACIIS</v>
      </c>
      <c r="G50" s="40" t="str">
        <f t="shared" si="3"/>
        <v>0942</v>
      </c>
      <c r="H50" s="283">
        <v>3800</v>
      </c>
      <c r="I50" s="283">
        <v>2900</v>
      </c>
      <c r="J50" s="75">
        <v>0</v>
      </c>
      <c r="K50" s="85"/>
      <c r="L50" s="84"/>
      <c r="M50" s="84"/>
      <c r="N50" s="136"/>
      <c r="O50" s="136"/>
      <c r="P50" s="44"/>
      <c r="Q50" t="str">
        <f>IF(C50="","",'OPĆI DIO'!$C$1)</f>
        <v>1940 SVEUČILIŠTE U ZAGREBU - UČITELJSKI FAKULTET</v>
      </c>
      <c r="R50" t="str">
        <f t="shared" si="4"/>
        <v>323</v>
      </c>
      <c r="S50" t="str">
        <f t="shared" si="5"/>
        <v>32</v>
      </c>
      <c r="T50" t="str">
        <f t="shared" si="6"/>
        <v>94</v>
      </c>
      <c r="U50" t="str">
        <f t="shared" si="7"/>
        <v>3</v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4">
        <v>51</v>
      </c>
      <c r="B51" s="40" t="str">
        <f t="shared" si="0"/>
        <v>Pomoći EU</v>
      </c>
      <c r="C51" s="85">
        <v>3431</v>
      </c>
      <c r="D51" s="40" t="str">
        <f t="shared" si="1"/>
        <v>Bankarske usluge i usluge platnog prometa</v>
      </c>
      <c r="E51" s="76" t="s">
        <v>6485</v>
      </c>
      <c r="F51" s="40" t="str">
        <f t="shared" si="2"/>
        <v>ERASMUS-EDU-2022-101104564-ACIIS</v>
      </c>
      <c r="G51" s="40" t="str">
        <f t="shared" si="3"/>
        <v>0942</v>
      </c>
      <c r="H51" s="283">
        <v>50</v>
      </c>
      <c r="I51" s="283">
        <v>50</v>
      </c>
      <c r="J51" s="75">
        <v>0</v>
      </c>
      <c r="K51" s="85"/>
      <c r="L51" s="84"/>
      <c r="M51" s="84"/>
      <c r="N51" s="136"/>
      <c r="O51" s="136"/>
      <c r="P51" s="44"/>
      <c r="Q51" t="str">
        <f>IF(C51="","",'OPĆI DIO'!$C$1)</f>
        <v>1940 SVEUČILIŠTE U ZAGREBU - UČITELJSKI FAKULTET</v>
      </c>
      <c r="R51" t="str">
        <f t="shared" si="4"/>
        <v>343</v>
      </c>
      <c r="S51" t="str">
        <f t="shared" si="5"/>
        <v>34</v>
      </c>
      <c r="T51" t="str">
        <f t="shared" si="6"/>
        <v>94</v>
      </c>
      <c r="U51" t="str">
        <f t="shared" si="7"/>
        <v>3</v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4">
        <v>51</v>
      </c>
      <c r="B52" s="40" t="str">
        <f t="shared" si="0"/>
        <v>Pomoći EU</v>
      </c>
      <c r="C52" s="85">
        <v>3231</v>
      </c>
      <c r="D52" s="40" t="str">
        <f t="shared" si="1"/>
        <v>Usluge telefona, pošte i prijevoza</v>
      </c>
      <c r="E52" s="76" t="s">
        <v>6485</v>
      </c>
      <c r="F52" s="40" t="str">
        <f t="shared" si="2"/>
        <v>ERASMUS-EDU-2022-101104564-ACIIS</v>
      </c>
      <c r="G52" s="40" t="str">
        <f t="shared" si="3"/>
        <v>0942</v>
      </c>
      <c r="H52" s="283">
        <v>2600</v>
      </c>
      <c r="I52" s="283">
        <v>2600</v>
      </c>
      <c r="J52" s="75">
        <v>0</v>
      </c>
      <c r="K52" s="85"/>
      <c r="L52" s="84"/>
      <c r="M52" s="84"/>
      <c r="N52" s="136"/>
      <c r="O52" s="136"/>
      <c r="P52" s="44"/>
      <c r="Q52" t="str">
        <f>IF(C52="","",'OPĆI DIO'!$C$1)</f>
        <v>1940 SVEUČILIŠTE U ZAGREBU - UČITELJSKI FAKULTET</v>
      </c>
      <c r="R52" t="str">
        <f t="shared" si="4"/>
        <v>323</v>
      </c>
      <c r="S52" t="str">
        <f t="shared" si="5"/>
        <v>32</v>
      </c>
      <c r="T52" t="str">
        <f t="shared" si="6"/>
        <v>94</v>
      </c>
      <c r="U52" t="str">
        <f t="shared" si="7"/>
        <v>3</v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4">
        <v>51</v>
      </c>
      <c r="B53" s="40" t="str">
        <f t="shared" si="0"/>
        <v>Pomoći EU</v>
      </c>
      <c r="C53" s="85">
        <v>4221</v>
      </c>
      <c r="D53" s="40" t="str">
        <f t="shared" si="1"/>
        <v>Uredska oprema i namještaj</v>
      </c>
      <c r="E53" s="76" t="s">
        <v>6485</v>
      </c>
      <c r="F53" s="40" t="str">
        <f t="shared" si="2"/>
        <v>ERASMUS-EDU-2022-101104564-ACIIS</v>
      </c>
      <c r="G53" s="40" t="str">
        <f t="shared" si="3"/>
        <v>0942</v>
      </c>
      <c r="H53" s="283">
        <v>800</v>
      </c>
      <c r="I53" s="283">
        <v>0</v>
      </c>
      <c r="J53" s="75">
        <v>0</v>
      </c>
      <c r="K53" s="85"/>
      <c r="L53" s="84"/>
      <c r="M53" s="84"/>
      <c r="N53" s="136"/>
      <c r="O53" s="136"/>
      <c r="P53" s="44"/>
      <c r="Q53" t="str">
        <f>IF(C53="","",'OPĆI DIO'!$C$1)</f>
        <v>1940 SVEUČILIŠTE U ZAGREBU - UČITELJSKI FAKULTET</v>
      </c>
      <c r="R53" t="str">
        <f t="shared" si="4"/>
        <v>422</v>
      </c>
      <c r="S53" t="str">
        <f t="shared" si="5"/>
        <v>42</v>
      </c>
      <c r="T53" t="str">
        <f t="shared" si="6"/>
        <v>94</v>
      </c>
      <c r="U53" t="str">
        <f t="shared" si="7"/>
        <v>4</v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4">
        <v>51</v>
      </c>
      <c r="B54" s="40" t="str">
        <f t="shared" si="0"/>
        <v>Pomoći EU</v>
      </c>
      <c r="C54" s="85">
        <v>3111</v>
      </c>
      <c r="D54" s="40" t="str">
        <f t="shared" si="1"/>
        <v>Plaće za redovan rad</v>
      </c>
      <c r="E54" s="76" t="s">
        <v>6487</v>
      </c>
      <c r="F54" s="40" t="str">
        <f t="shared" si="2"/>
        <v>HORIZON-CL2-2022-101094052-AECED</v>
      </c>
      <c r="G54" s="40" t="str">
        <f t="shared" si="3"/>
        <v>0942</v>
      </c>
      <c r="H54" s="283">
        <v>24000</v>
      </c>
      <c r="I54" s="283">
        <v>11000</v>
      </c>
      <c r="J54" s="75">
        <v>0</v>
      </c>
      <c r="K54" s="85"/>
      <c r="L54" s="84"/>
      <c r="M54" s="84"/>
      <c r="N54" s="136"/>
      <c r="O54" s="136"/>
      <c r="P54" s="44"/>
      <c r="Q54" t="str">
        <f>IF(C54="","",'OPĆI DIO'!$C$1)</f>
        <v>1940 SVEUČILIŠTE U ZAGREBU - UČITELJSKI FAKULTET</v>
      </c>
      <c r="R54" t="str">
        <f t="shared" si="4"/>
        <v>311</v>
      </c>
      <c r="S54" t="str">
        <f t="shared" si="5"/>
        <v>31</v>
      </c>
      <c r="T54" t="str">
        <f t="shared" si="6"/>
        <v>94</v>
      </c>
      <c r="U54" t="str">
        <f t="shared" si="7"/>
        <v>3</v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4">
        <v>51</v>
      </c>
      <c r="B55" s="40" t="str">
        <f t="shared" si="0"/>
        <v>Pomoći EU</v>
      </c>
      <c r="C55" s="85">
        <v>3132</v>
      </c>
      <c r="D55" s="40" t="str">
        <f t="shared" si="1"/>
        <v>Doprinosi za obvezno zdravstveno osiguranje</v>
      </c>
      <c r="E55" s="76" t="s">
        <v>6487</v>
      </c>
      <c r="F55" s="40" t="str">
        <f t="shared" si="2"/>
        <v>HORIZON-CL2-2022-101094052-AECED</v>
      </c>
      <c r="G55" s="40" t="str">
        <f t="shared" si="3"/>
        <v>0942</v>
      </c>
      <c r="H55" s="283">
        <v>3960</v>
      </c>
      <c r="I55" s="283">
        <v>1815</v>
      </c>
      <c r="J55" s="75">
        <v>0</v>
      </c>
      <c r="K55" s="85"/>
      <c r="L55" s="84"/>
      <c r="M55" s="84"/>
      <c r="N55" s="136"/>
      <c r="O55" s="136"/>
      <c r="P55" s="44"/>
      <c r="Q55" t="str">
        <f>IF(C55="","",'OPĆI DIO'!$C$1)</f>
        <v>1940 SVEUČILIŠTE U ZAGREBU - UČITELJSKI FAKULTET</v>
      </c>
      <c r="R55" t="str">
        <f t="shared" si="4"/>
        <v>313</v>
      </c>
      <c r="S55" t="str">
        <f t="shared" si="5"/>
        <v>31</v>
      </c>
      <c r="T55" t="str">
        <f t="shared" si="6"/>
        <v>94</v>
      </c>
      <c r="U55" t="str">
        <f t="shared" si="7"/>
        <v>3</v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4">
        <v>51</v>
      </c>
      <c r="B56" s="40" t="str">
        <f t="shared" si="0"/>
        <v>Pomoći EU</v>
      </c>
      <c r="C56" s="85">
        <v>3211</v>
      </c>
      <c r="D56" s="40" t="str">
        <f t="shared" si="1"/>
        <v>Službena putovanja</v>
      </c>
      <c r="E56" s="76" t="s">
        <v>6487</v>
      </c>
      <c r="F56" s="40" t="str">
        <f t="shared" si="2"/>
        <v>HORIZON-CL2-2022-101094052-AECED</v>
      </c>
      <c r="G56" s="40" t="str">
        <f t="shared" si="3"/>
        <v>0942</v>
      </c>
      <c r="H56" s="283">
        <v>8700</v>
      </c>
      <c r="I56" s="283">
        <v>5600</v>
      </c>
      <c r="J56" s="75">
        <v>0</v>
      </c>
      <c r="K56" s="85"/>
      <c r="L56" s="84"/>
      <c r="M56" s="84"/>
      <c r="N56" s="136"/>
      <c r="O56" s="136"/>
      <c r="P56" s="44"/>
      <c r="Q56" t="str">
        <f>IF(C56="","",'OPĆI DIO'!$C$1)</f>
        <v>1940 SVEUČILIŠTE U ZAGREBU - UČITELJSKI FAKULTET</v>
      </c>
      <c r="R56" t="str">
        <f t="shared" si="4"/>
        <v>321</v>
      </c>
      <c r="S56" t="str">
        <f t="shared" si="5"/>
        <v>32</v>
      </c>
      <c r="T56" t="str">
        <f t="shared" si="6"/>
        <v>94</v>
      </c>
      <c r="U56" t="str">
        <f t="shared" si="7"/>
        <v>3</v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4">
        <v>51</v>
      </c>
      <c r="B57" s="40" t="str">
        <f t="shared" si="0"/>
        <v>Pomoći EU</v>
      </c>
      <c r="C57" s="85">
        <v>3214</v>
      </c>
      <c r="D57" s="40" t="str">
        <f t="shared" si="1"/>
        <v>Ostale naknade troškova zaposlenima</v>
      </c>
      <c r="E57" s="76" t="s">
        <v>6487</v>
      </c>
      <c r="F57" s="40" t="str">
        <f t="shared" si="2"/>
        <v>HORIZON-CL2-2022-101094052-AECED</v>
      </c>
      <c r="G57" s="40" t="str">
        <f t="shared" si="3"/>
        <v>0942</v>
      </c>
      <c r="H57" s="283">
        <v>1800</v>
      </c>
      <c r="I57" s="283">
        <v>800</v>
      </c>
      <c r="J57" s="75">
        <v>0</v>
      </c>
      <c r="K57" s="85"/>
      <c r="L57" s="84"/>
      <c r="M57" s="84"/>
      <c r="N57" s="136"/>
      <c r="O57" s="136"/>
      <c r="P57" s="44"/>
      <c r="Q57" t="str">
        <f>IF(C57="","",'OPĆI DIO'!$C$1)</f>
        <v>1940 SVEUČILIŠTE U ZAGREBU - UČITELJSKI FAKULTET</v>
      </c>
      <c r="R57" t="str">
        <f t="shared" si="4"/>
        <v>321</v>
      </c>
      <c r="S57" t="str">
        <f t="shared" si="5"/>
        <v>32</v>
      </c>
      <c r="T57" t="str">
        <f t="shared" si="6"/>
        <v>94</v>
      </c>
      <c r="U57" t="str">
        <f t="shared" si="7"/>
        <v>3</v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4">
        <v>51</v>
      </c>
      <c r="B58" s="40" t="str">
        <f t="shared" si="0"/>
        <v>Pomoći EU</v>
      </c>
      <c r="C58" s="85">
        <v>3213</v>
      </c>
      <c r="D58" s="40" t="str">
        <f t="shared" si="1"/>
        <v>Stručno usavršavanje zaposlenika</v>
      </c>
      <c r="E58" s="76" t="s">
        <v>6487</v>
      </c>
      <c r="F58" s="40" t="str">
        <f t="shared" si="2"/>
        <v>HORIZON-CL2-2022-101094052-AECED</v>
      </c>
      <c r="G58" s="40" t="str">
        <f t="shared" si="3"/>
        <v>0942</v>
      </c>
      <c r="H58" s="283">
        <v>1400</v>
      </c>
      <c r="I58" s="283">
        <v>600</v>
      </c>
      <c r="J58" s="75">
        <v>0</v>
      </c>
      <c r="K58" s="85"/>
      <c r="L58" s="84"/>
      <c r="M58" s="84"/>
      <c r="N58" s="136"/>
      <c r="O58" s="136"/>
      <c r="P58" s="44"/>
      <c r="Q58" t="str">
        <f>IF(C58="","",'OPĆI DIO'!$C$1)</f>
        <v>1940 SVEUČILIŠTE U ZAGREBU - UČITELJSKI FAKULTET</v>
      </c>
      <c r="R58" t="str">
        <f t="shared" si="4"/>
        <v>321</v>
      </c>
      <c r="S58" t="str">
        <f t="shared" si="5"/>
        <v>32</v>
      </c>
      <c r="T58" t="str">
        <f t="shared" si="6"/>
        <v>94</v>
      </c>
      <c r="U58" t="str">
        <f t="shared" si="7"/>
        <v>3</v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4">
        <v>51</v>
      </c>
      <c r="B59" s="40" t="str">
        <f t="shared" si="0"/>
        <v>Pomoći EU</v>
      </c>
      <c r="C59" s="85">
        <v>3293</v>
      </c>
      <c r="D59" s="40" t="str">
        <f t="shared" si="1"/>
        <v>Reprezentacija</v>
      </c>
      <c r="E59" s="76" t="s">
        <v>6487</v>
      </c>
      <c r="F59" s="40" t="str">
        <f t="shared" si="2"/>
        <v>HORIZON-CL2-2022-101094052-AECED</v>
      </c>
      <c r="G59" s="40" t="str">
        <f t="shared" si="3"/>
        <v>0942</v>
      </c>
      <c r="H59" s="283">
        <v>1200</v>
      </c>
      <c r="I59" s="283">
        <v>450</v>
      </c>
      <c r="J59" s="75">
        <v>0</v>
      </c>
      <c r="K59" s="85"/>
      <c r="L59" s="84"/>
      <c r="M59" s="84"/>
      <c r="N59" s="136"/>
      <c r="O59" s="136"/>
      <c r="P59" s="44"/>
      <c r="Q59" t="str">
        <f>IF(C59="","",'OPĆI DIO'!$C$1)</f>
        <v>1940 SVEUČILIŠTE U ZAGREBU - UČITELJSKI FAKULTET</v>
      </c>
      <c r="R59" t="str">
        <f t="shared" si="4"/>
        <v>329</v>
      </c>
      <c r="S59" t="str">
        <f t="shared" si="5"/>
        <v>32</v>
      </c>
      <c r="T59" t="str">
        <f t="shared" si="6"/>
        <v>94</v>
      </c>
      <c r="U59" t="str">
        <f t="shared" si="7"/>
        <v>3</v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4">
        <v>51</v>
      </c>
      <c r="B60" s="40" t="str">
        <f t="shared" si="0"/>
        <v>Pomoći EU</v>
      </c>
      <c r="C60" s="85">
        <v>3237</v>
      </c>
      <c r="D60" s="40" t="str">
        <f t="shared" si="1"/>
        <v>Intelektualne i osobne usluge</v>
      </c>
      <c r="E60" s="76" t="s">
        <v>6487</v>
      </c>
      <c r="F60" s="40" t="str">
        <f t="shared" si="2"/>
        <v>HORIZON-CL2-2022-101094052-AECED</v>
      </c>
      <c r="G60" s="40" t="str">
        <f t="shared" si="3"/>
        <v>0942</v>
      </c>
      <c r="H60" s="283">
        <v>2400</v>
      </c>
      <c r="I60" s="283">
        <v>105</v>
      </c>
      <c r="J60" s="75">
        <v>0</v>
      </c>
      <c r="K60" s="85"/>
      <c r="L60" s="84"/>
      <c r="M60" s="84"/>
      <c r="N60" s="136"/>
      <c r="O60" s="136"/>
      <c r="P60" s="44"/>
      <c r="Q60" t="str">
        <f>IF(C60="","",'OPĆI DIO'!$C$1)</f>
        <v>1940 SVEUČILIŠTE U ZAGREBU - UČITELJSKI FAKULTET</v>
      </c>
      <c r="R60" t="str">
        <f t="shared" si="4"/>
        <v>323</v>
      </c>
      <c r="S60" t="str">
        <f t="shared" si="5"/>
        <v>32</v>
      </c>
      <c r="T60" t="str">
        <f t="shared" si="6"/>
        <v>94</v>
      </c>
      <c r="U60" t="str">
        <f t="shared" si="7"/>
        <v>3</v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4">
        <v>51</v>
      </c>
      <c r="B61" s="40" t="str">
        <f t="shared" si="0"/>
        <v>Pomoći EU</v>
      </c>
      <c r="C61" s="85">
        <v>3431</v>
      </c>
      <c r="D61" s="40" t="str">
        <f t="shared" si="1"/>
        <v>Bankarske usluge i usluge platnog prometa</v>
      </c>
      <c r="E61" s="76" t="s">
        <v>6487</v>
      </c>
      <c r="F61" s="40" t="str">
        <f t="shared" si="2"/>
        <v>HORIZON-CL2-2022-101094052-AECED</v>
      </c>
      <c r="G61" s="40" t="str">
        <f t="shared" si="3"/>
        <v>0942</v>
      </c>
      <c r="H61" s="283">
        <v>40</v>
      </c>
      <c r="I61" s="283">
        <v>30</v>
      </c>
      <c r="J61" s="75">
        <v>0</v>
      </c>
      <c r="K61" s="85"/>
      <c r="L61" s="84"/>
      <c r="M61" s="84"/>
      <c r="N61" s="136"/>
      <c r="O61" s="136"/>
      <c r="P61" s="44"/>
      <c r="Q61" t="str">
        <f>IF(C61="","",'OPĆI DIO'!$C$1)</f>
        <v>1940 SVEUČILIŠTE U ZAGREBU - UČITELJSKI FAKULTET</v>
      </c>
      <c r="R61" t="str">
        <f t="shared" si="4"/>
        <v>343</v>
      </c>
      <c r="S61" t="str">
        <f t="shared" si="5"/>
        <v>34</v>
      </c>
      <c r="T61" t="str">
        <f t="shared" si="6"/>
        <v>94</v>
      </c>
      <c r="U61" t="str">
        <f t="shared" si="7"/>
        <v>3</v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4">
        <v>51</v>
      </c>
      <c r="B62" s="40" t="str">
        <f t="shared" si="0"/>
        <v>Pomoći EU</v>
      </c>
      <c r="C62" s="85">
        <v>3231</v>
      </c>
      <c r="D62" s="40" t="str">
        <f t="shared" si="1"/>
        <v>Usluge telefona, pošte i prijevoza</v>
      </c>
      <c r="E62" s="76" t="s">
        <v>6487</v>
      </c>
      <c r="F62" s="40" t="str">
        <f t="shared" si="2"/>
        <v>HORIZON-CL2-2022-101094052-AECED</v>
      </c>
      <c r="G62" s="40" t="str">
        <f t="shared" si="3"/>
        <v>0942</v>
      </c>
      <c r="H62" s="283">
        <v>2300</v>
      </c>
      <c r="I62" s="283">
        <v>1600</v>
      </c>
      <c r="J62" s="75">
        <v>0</v>
      </c>
      <c r="K62" s="85"/>
      <c r="L62" s="84"/>
      <c r="M62" s="84"/>
      <c r="N62" s="136"/>
      <c r="O62" s="136"/>
      <c r="P62" s="44"/>
      <c r="Q62" t="str">
        <f>IF(C62="","",'OPĆI DIO'!$C$1)</f>
        <v>1940 SVEUČILIŠTE U ZAGREBU - UČITELJSKI FAKULTET</v>
      </c>
      <c r="R62" t="str">
        <f t="shared" si="4"/>
        <v>323</v>
      </c>
      <c r="S62" t="str">
        <f t="shared" si="5"/>
        <v>32</v>
      </c>
      <c r="T62" t="str">
        <f t="shared" si="6"/>
        <v>94</v>
      </c>
      <c r="U62" t="str">
        <f t="shared" si="7"/>
        <v>3</v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4">
        <v>51</v>
      </c>
      <c r="B63" s="40" t="str">
        <f t="shared" si="0"/>
        <v>Pomoći EU</v>
      </c>
      <c r="C63" s="85">
        <v>4221</v>
      </c>
      <c r="D63" s="40" t="str">
        <f t="shared" si="1"/>
        <v>Uredska oprema i namještaj</v>
      </c>
      <c r="E63" s="76" t="s">
        <v>6487</v>
      </c>
      <c r="F63" s="40" t="str">
        <f t="shared" si="2"/>
        <v>HORIZON-CL2-2022-101094052-AECED</v>
      </c>
      <c r="G63" s="40" t="str">
        <f t="shared" si="3"/>
        <v>0942</v>
      </c>
      <c r="H63" s="283">
        <v>1200</v>
      </c>
      <c r="I63" s="283">
        <v>0</v>
      </c>
      <c r="J63" s="75">
        <v>0</v>
      </c>
      <c r="K63" s="85"/>
      <c r="L63" s="84"/>
      <c r="M63" s="84"/>
      <c r="N63" s="136"/>
      <c r="O63" s="136"/>
      <c r="P63" s="44"/>
      <c r="Q63" t="str">
        <f>IF(C63="","",'OPĆI DIO'!$C$1)</f>
        <v>1940 SVEUČILIŠTE U ZAGREBU - UČITELJSKI FAKULTET</v>
      </c>
      <c r="R63" t="str">
        <f t="shared" si="4"/>
        <v>422</v>
      </c>
      <c r="S63" t="str">
        <f t="shared" si="5"/>
        <v>42</v>
      </c>
      <c r="T63" t="str">
        <f t="shared" si="6"/>
        <v>94</v>
      </c>
      <c r="U63" t="str">
        <f t="shared" si="7"/>
        <v>4</v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4">
        <v>51</v>
      </c>
      <c r="B64" s="40" t="str">
        <f t="shared" si="0"/>
        <v>Pomoći EU</v>
      </c>
      <c r="C64" s="85">
        <v>3111</v>
      </c>
      <c r="D64" s="40" t="str">
        <f t="shared" si="1"/>
        <v>Plaće za redovan rad</v>
      </c>
      <c r="E64" s="76" t="s">
        <v>682</v>
      </c>
      <c r="F64" s="40" t="str">
        <f t="shared" si="2"/>
        <v>NOVI PODPROJEKT</v>
      </c>
      <c r="G64" s="40" t="str">
        <f t="shared" si="3"/>
        <v>NOVI PODPROJEKT</v>
      </c>
      <c r="H64" s="283">
        <v>18000</v>
      </c>
      <c r="I64" s="283">
        <v>10000</v>
      </c>
      <c r="J64" s="75">
        <v>0</v>
      </c>
      <c r="K64" s="85" t="s">
        <v>6637</v>
      </c>
      <c r="L64" s="84" t="s">
        <v>6640</v>
      </c>
      <c r="M64" s="84" t="s">
        <v>6641</v>
      </c>
      <c r="N64" s="136" t="s">
        <v>387</v>
      </c>
      <c r="O64" s="85" t="s">
        <v>6642</v>
      </c>
      <c r="P64" s="44"/>
      <c r="Q64" t="str">
        <f>IF(C64="","",'OPĆI DIO'!$C$1)</f>
        <v>1940 SVEUČILIŠTE U ZAGREBU - UČITELJSKI FAKULTET</v>
      </c>
      <c r="R64" t="str">
        <f t="shared" si="4"/>
        <v>311</v>
      </c>
      <c r="S64" t="str">
        <f t="shared" si="5"/>
        <v>31</v>
      </c>
      <c r="T64" t="str">
        <f t="shared" si="6"/>
        <v>OV</v>
      </c>
      <c r="U64" t="str">
        <f t="shared" si="7"/>
        <v>3</v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4">
        <v>51</v>
      </c>
      <c r="B65" s="40" t="str">
        <f t="shared" si="0"/>
        <v>Pomoći EU</v>
      </c>
      <c r="C65" s="85">
        <v>3132</v>
      </c>
      <c r="D65" s="40" t="str">
        <f t="shared" si="1"/>
        <v>Doprinosi za obvezno zdravstveno osiguranje</v>
      </c>
      <c r="E65" s="76" t="s">
        <v>682</v>
      </c>
      <c r="F65" s="40" t="str">
        <f t="shared" si="2"/>
        <v>NOVI PODPROJEKT</v>
      </c>
      <c r="G65" s="40" t="str">
        <f t="shared" si="3"/>
        <v>NOVI PODPROJEKT</v>
      </c>
      <c r="H65" s="283">
        <v>2970</v>
      </c>
      <c r="I65" s="283">
        <v>1650</v>
      </c>
      <c r="J65" s="75">
        <v>0</v>
      </c>
      <c r="K65" s="85" t="s">
        <v>6637</v>
      </c>
      <c r="L65" s="84" t="s">
        <v>6640</v>
      </c>
      <c r="M65" s="84" t="s">
        <v>6641</v>
      </c>
      <c r="N65" s="136" t="s">
        <v>387</v>
      </c>
      <c r="O65" s="85" t="s">
        <v>6642</v>
      </c>
      <c r="P65" s="44"/>
      <c r="Q65" t="str">
        <f>IF(C65="","",'OPĆI DIO'!$C$1)</f>
        <v>1940 SVEUČILIŠTE U ZAGREBU - UČITELJSKI FAKULTET</v>
      </c>
      <c r="R65" t="str">
        <f t="shared" si="4"/>
        <v>313</v>
      </c>
      <c r="S65" t="str">
        <f t="shared" si="5"/>
        <v>31</v>
      </c>
      <c r="T65" t="str">
        <f t="shared" si="6"/>
        <v>OV</v>
      </c>
      <c r="U65" t="str">
        <f t="shared" si="7"/>
        <v>3</v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4">
        <v>51</v>
      </c>
      <c r="B66" s="40" t="str">
        <f t="shared" si="0"/>
        <v>Pomoći EU</v>
      </c>
      <c r="C66" s="85">
        <v>3211</v>
      </c>
      <c r="D66" s="40" t="str">
        <f t="shared" si="1"/>
        <v>Službena putovanja</v>
      </c>
      <c r="E66" s="76" t="s">
        <v>682</v>
      </c>
      <c r="F66" s="40" t="str">
        <f t="shared" si="2"/>
        <v>NOVI PODPROJEKT</v>
      </c>
      <c r="G66" s="40" t="str">
        <f t="shared" si="3"/>
        <v>NOVI PODPROJEKT</v>
      </c>
      <c r="H66" s="283">
        <v>9000</v>
      </c>
      <c r="I66" s="283">
        <v>3700</v>
      </c>
      <c r="J66" s="75">
        <v>0</v>
      </c>
      <c r="K66" s="85" t="s">
        <v>6637</v>
      </c>
      <c r="L66" s="84" t="s">
        <v>6640</v>
      </c>
      <c r="M66" s="84" t="s">
        <v>6641</v>
      </c>
      <c r="N66" s="136" t="s">
        <v>387</v>
      </c>
      <c r="O66" s="85" t="s">
        <v>6642</v>
      </c>
      <c r="P66" s="44"/>
      <c r="Q66" t="str">
        <f>IF(C66="","",'OPĆI DIO'!$C$1)</f>
        <v>1940 SVEUČILIŠTE U ZAGREBU - UČITELJSKI FAKULTET</v>
      </c>
      <c r="R66" t="str">
        <f t="shared" si="4"/>
        <v>321</v>
      </c>
      <c r="S66" t="str">
        <f t="shared" si="5"/>
        <v>32</v>
      </c>
      <c r="T66" t="str">
        <f t="shared" si="6"/>
        <v>OV</v>
      </c>
      <c r="U66" t="str">
        <f t="shared" si="7"/>
        <v>3</v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4">
        <v>51</v>
      </c>
      <c r="B67" s="40" t="str">
        <f t="shared" si="0"/>
        <v>Pomoći EU</v>
      </c>
      <c r="C67" s="85">
        <v>3214</v>
      </c>
      <c r="D67" s="40" t="str">
        <f t="shared" si="1"/>
        <v>Ostale naknade troškova zaposlenima</v>
      </c>
      <c r="E67" s="76" t="s">
        <v>682</v>
      </c>
      <c r="F67" s="40" t="str">
        <f t="shared" si="2"/>
        <v>NOVI PODPROJEKT</v>
      </c>
      <c r="G67" s="40" t="str">
        <f t="shared" si="3"/>
        <v>NOVI PODPROJEKT</v>
      </c>
      <c r="H67" s="283">
        <v>2500</v>
      </c>
      <c r="I67" s="283">
        <v>1250</v>
      </c>
      <c r="J67" s="75">
        <v>0</v>
      </c>
      <c r="K67" s="85" t="s">
        <v>6637</v>
      </c>
      <c r="L67" s="84" t="s">
        <v>6640</v>
      </c>
      <c r="M67" s="84" t="s">
        <v>6641</v>
      </c>
      <c r="N67" s="136" t="s">
        <v>387</v>
      </c>
      <c r="O67" s="85" t="s">
        <v>6642</v>
      </c>
      <c r="P67" s="44"/>
      <c r="Q67" t="str">
        <f>IF(C67="","",'OPĆI DIO'!$C$1)</f>
        <v>1940 SVEUČILIŠTE U ZAGREBU - UČITELJSKI FAKULTET</v>
      </c>
      <c r="R67" t="str">
        <f t="shared" si="4"/>
        <v>321</v>
      </c>
      <c r="S67" t="str">
        <f t="shared" si="5"/>
        <v>32</v>
      </c>
      <c r="T67" t="str">
        <f t="shared" si="6"/>
        <v>OV</v>
      </c>
      <c r="U67" t="str">
        <f t="shared" si="7"/>
        <v>3</v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4">
        <v>51</v>
      </c>
      <c r="B68" s="40" t="str">
        <f t="shared" ref="B68:B131" si="11">IFERROR(VLOOKUP(A68,$V$6:$W$23,2,FALSE),"")</f>
        <v>Pomoći EU</v>
      </c>
      <c r="C68" s="85">
        <v>3213</v>
      </c>
      <c r="D68" s="40" t="str">
        <f t="shared" ref="D68:D131" si="12">IFERROR(VLOOKUP(C68,$Y$5:$AA$129,2,FALSE),"")</f>
        <v>Stručno usavršavanje zaposlenika</v>
      </c>
      <c r="E68" s="76" t="s">
        <v>682</v>
      </c>
      <c r="F68" s="40" t="str">
        <f t="shared" ref="F68:F131" si="13">IFERROR(VLOOKUP(E68,$AE$6:$AF$1763,2,FALSE),"")</f>
        <v>NOVI PODPROJEKT</v>
      </c>
      <c r="G68" s="40" t="str">
        <f t="shared" ref="G68:G131" si="14">IFERROR(VLOOKUP(E68,$AE$6:$AH$1763,4,FALSE),"")</f>
        <v>NOVI PODPROJEKT</v>
      </c>
      <c r="H68" s="283">
        <v>2000</v>
      </c>
      <c r="I68" s="283">
        <v>1000</v>
      </c>
      <c r="J68" s="75">
        <v>0</v>
      </c>
      <c r="K68" s="85" t="s">
        <v>6637</v>
      </c>
      <c r="L68" s="84" t="s">
        <v>6640</v>
      </c>
      <c r="M68" s="84" t="s">
        <v>6641</v>
      </c>
      <c r="N68" s="136" t="s">
        <v>387</v>
      </c>
      <c r="O68" s="85" t="s">
        <v>6642</v>
      </c>
      <c r="P68" s="44"/>
      <c r="Q68" t="str">
        <f>IF(C68="","",'OPĆI DIO'!$C$1)</f>
        <v>1940 SVEUČILIŠTE U ZAGREBU - UČITELJSKI FAKULTET</v>
      </c>
      <c r="R68" t="str">
        <f t="shared" ref="R68:R131" si="15">LEFT(C68,3)</f>
        <v>321</v>
      </c>
      <c r="S68" t="str">
        <f t="shared" ref="S68:S131" si="16">LEFT(C68,2)</f>
        <v>32</v>
      </c>
      <c r="T68" t="str">
        <f t="shared" ref="T68:T131" si="17">IF(U68="5",0,MID(G68,2,2))</f>
        <v>OV</v>
      </c>
      <c r="U68" t="str">
        <f t="shared" ref="U68:U131" si="18">LEFT(C68,1)</f>
        <v>3</v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4">
        <v>51</v>
      </c>
      <c r="B69" s="40" t="str">
        <f t="shared" si="11"/>
        <v>Pomoći EU</v>
      </c>
      <c r="C69" s="85">
        <v>3237</v>
      </c>
      <c r="D69" s="40" t="str">
        <f t="shared" si="12"/>
        <v>Intelektualne i osobne usluge</v>
      </c>
      <c r="E69" s="76" t="s">
        <v>682</v>
      </c>
      <c r="F69" s="40" t="str">
        <f t="shared" si="13"/>
        <v>NOVI PODPROJEKT</v>
      </c>
      <c r="G69" s="40" t="str">
        <f t="shared" si="14"/>
        <v>NOVI PODPROJEKT</v>
      </c>
      <c r="H69" s="283">
        <v>1600</v>
      </c>
      <c r="I69" s="283">
        <v>800</v>
      </c>
      <c r="J69" s="75">
        <v>0</v>
      </c>
      <c r="K69" s="85" t="s">
        <v>6637</v>
      </c>
      <c r="L69" s="84" t="s">
        <v>6640</v>
      </c>
      <c r="M69" s="84" t="s">
        <v>6641</v>
      </c>
      <c r="N69" s="136" t="s">
        <v>387</v>
      </c>
      <c r="O69" s="85" t="s">
        <v>6642</v>
      </c>
      <c r="P69" s="44"/>
      <c r="Q69" t="str">
        <f>IF(C69="","",'OPĆI DIO'!$C$1)</f>
        <v>1940 SVEUČILIŠTE U ZAGREBU - UČITELJSKI FAKULTET</v>
      </c>
      <c r="R69" t="str">
        <f t="shared" si="15"/>
        <v>323</v>
      </c>
      <c r="S69" t="str">
        <f t="shared" si="16"/>
        <v>32</v>
      </c>
      <c r="T69" t="str">
        <f t="shared" si="17"/>
        <v>OV</v>
      </c>
      <c r="U69" t="str">
        <f t="shared" si="18"/>
        <v>3</v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4">
        <v>51</v>
      </c>
      <c r="B70" s="40" t="str">
        <f t="shared" si="11"/>
        <v>Pomoći EU</v>
      </c>
      <c r="C70" s="85">
        <v>3431</v>
      </c>
      <c r="D70" s="40" t="str">
        <f t="shared" si="12"/>
        <v>Bankarske usluge i usluge platnog prometa</v>
      </c>
      <c r="E70" s="76" t="s">
        <v>682</v>
      </c>
      <c r="F70" s="40" t="str">
        <f t="shared" si="13"/>
        <v>NOVI PODPROJEKT</v>
      </c>
      <c r="G70" s="40" t="str">
        <f t="shared" si="14"/>
        <v>NOVI PODPROJEKT</v>
      </c>
      <c r="H70" s="283">
        <v>30</v>
      </c>
      <c r="I70" s="283">
        <v>0</v>
      </c>
      <c r="J70" s="75">
        <v>0</v>
      </c>
      <c r="K70" s="85" t="s">
        <v>6637</v>
      </c>
      <c r="L70" s="84" t="s">
        <v>6640</v>
      </c>
      <c r="M70" s="84" t="s">
        <v>6641</v>
      </c>
      <c r="N70" s="136" t="s">
        <v>387</v>
      </c>
      <c r="O70" s="85" t="s">
        <v>6642</v>
      </c>
      <c r="P70" s="44"/>
      <c r="Q70" t="str">
        <f>IF(C70="","",'OPĆI DIO'!$C$1)</f>
        <v>1940 SVEUČILIŠTE U ZAGREBU - UČITELJSKI FAKULTET</v>
      </c>
      <c r="R70" t="str">
        <f t="shared" si="15"/>
        <v>343</v>
      </c>
      <c r="S70" t="str">
        <f t="shared" si="16"/>
        <v>34</v>
      </c>
      <c r="T70" t="str">
        <f t="shared" si="17"/>
        <v>OV</v>
      </c>
      <c r="U70" t="str">
        <f t="shared" si="18"/>
        <v>3</v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4">
        <v>51</v>
      </c>
      <c r="B71" s="40" t="str">
        <f t="shared" si="11"/>
        <v>Pomoći EU</v>
      </c>
      <c r="C71" s="85">
        <v>3231</v>
      </c>
      <c r="D71" s="40" t="str">
        <f t="shared" si="12"/>
        <v>Usluge telefona, pošte i prijevoza</v>
      </c>
      <c r="E71" s="76" t="s">
        <v>682</v>
      </c>
      <c r="F71" s="40" t="str">
        <f t="shared" si="13"/>
        <v>NOVI PODPROJEKT</v>
      </c>
      <c r="G71" s="40" t="str">
        <f t="shared" si="14"/>
        <v>NOVI PODPROJEKT</v>
      </c>
      <c r="H71" s="283">
        <v>3900</v>
      </c>
      <c r="I71" s="283">
        <v>1600</v>
      </c>
      <c r="J71" s="75">
        <v>0</v>
      </c>
      <c r="K71" s="85" t="s">
        <v>6637</v>
      </c>
      <c r="L71" s="84" t="s">
        <v>6640</v>
      </c>
      <c r="M71" s="84" t="s">
        <v>6641</v>
      </c>
      <c r="N71" s="136" t="s">
        <v>387</v>
      </c>
      <c r="O71" s="85" t="s">
        <v>6642</v>
      </c>
      <c r="P71" s="44"/>
      <c r="Q71" t="str">
        <f>IF(C71="","",'OPĆI DIO'!$C$1)</f>
        <v>1940 SVEUČILIŠTE U ZAGREBU - UČITELJSKI FAKULTET</v>
      </c>
      <c r="R71" t="str">
        <f t="shared" si="15"/>
        <v>323</v>
      </c>
      <c r="S71" t="str">
        <f t="shared" si="16"/>
        <v>32</v>
      </c>
      <c r="T71" t="str">
        <f t="shared" si="17"/>
        <v>OV</v>
      </c>
      <c r="U71" t="str">
        <f t="shared" si="18"/>
        <v>3</v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4">
        <v>51</v>
      </c>
      <c r="B72" s="40" t="str">
        <f t="shared" si="11"/>
        <v>Pomoći EU</v>
      </c>
      <c r="C72" s="85">
        <v>3111</v>
      </c>
      <c r="D72" s="40" t="str">
        <f t="shared" si="12"/>
        <v>Plaće za redovan rad</v>
      </c>
      <c r="E72" s="76" t="s">
        <v>682</v>
      </c>
      <c r="F72" s="40" t="str">
        <f t="shared" si="13"/>
        <v>NOVI PODPROJEKT</v>
      </c>
      <c r="G72" s="40" t="str">
        <f t="shared" si="14"/>
        <v>NOVI PODPROJEKT</v>
      </c>
      <c r="H72" s="283">
        <v>3000</v>
      </c>
      <c r="I72" s="75">
        <v>0</v>
      </c>
      <c r="J72" s="75">
        <v>0</v>
      </c>
      <c r="K72" s="285" t="s">
        <v>6638</v>
      </c>
      <c r="L72" s="84" t="s">
        <v>6647</v>
      </c>
      <c r="M72" s="84" t="s">
        <v>6648</v>
      </c>
      <c r="N72" s="136" t="s">
        <v>387</v>
      </c>
      <c r="O72" s="136" t="s">
        <v>6646</v>
      </c>
      <c r="P72" s="44"/>
      <c r="Q72" t="str">
        <f>IF(C72="","",'OPĆI DIO'!$C$1)</f>
        <v>1940 SVEUČILIŠTE U ZAGREBU - UČITELJSKI FAKULTET</v>
      </c>
      <c r="R72" t="str">
        <f t="shared" si="15"/>
        <v>311</v>
      </c>
      <c r="S72" t="str">
        <f t="shared" si="16"/>
        <v>31</v>
      </c>
      <c r="T72" t="str">
        <f t="shared" si="17"/>
        <v>OV</v>
      </c>
      <c r="U72" t="str">
        <f t="shared" si="18"/>
        <v>3</v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4">
        <v>51</v>
      </c>
      <c r="B73" s="40" t="str">
        <f t="shared" si="11"/>
        <v>Pomoći EU</v>
      </c>
      <c r="C73" s="85">
        <v>3132</v>
      </c>
      <c r="D73" s="40" t="str">
        <f t="shared" si="12"/>
        <v>Doprinosi za obvezno zdravstveno osiguranje</v>
      </c>
      <c r="E73" s="76" t="s">
        <v>682</v>
      </c>
      <c r="F73" s="40" t="str">
        <f t="shared" si="13"/>
        <v>NOVI PODPROJEKT</v>
      </c>
      <c r="G73" s="40" t="str">
        <f t="shared" si="14"/>
        <v>NOVI PODPROJEKT</v>
      </c>
      <c r="H73" s="283">
        <v>495</v>
      </c>
      <c r="I73" s="75">
        <v>0</v>
      </c>
      <c r="J73" s="75">
        <v>0</v>
      </c>
      <c r="K73" s="285" t="s">
        <v>6638</v>
      </c>
      <c r="L73" s="84" t="s">
        <v>6647</v>
      </c>
      <c r="M73" s="84" t="s">
        <v>6648</v>
      </c>
      <c r="N73" s="136" t="s">
        <v>387</v>
      </c>
      <c r="O73" s="136" t="s">
        <v>6646</v>
      </c>
      <c r="P73" s="44"/>
      <c r="Q73" t="str">
        <f>IF(C73="","",'OPĆI DIO'!$C$1)</f>
        <v>1940 SVEUČILIŠTE U ZAGREBU - UČITELJSKI FAKULTET</v>
      </c>
      <c r="R73" t="str">
        <f t="shared" si="15"/>
        <v>313</v>
      </c>
      <c r="S73" t="str">
        <f t="shared" si="16"/>
        <v>31</v>
      </c>
      <c r="T73" t="str">
        <f t="shared" si="17"/>
        <v>OV</v>
      </c>
      <c r="U73" t="str">
        <f t="shared" si="18"/>
        <v>3</v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4">
        <v>51</v>
      </c>
      <c r="B74" s="40" t="str">
        <f t="shared" si="11"/>
        <v>Pomoći EU</v>
      </c>
      <c r="C74" s="85">
        <v>3211</v>
      </c>
      <c r="D74" s="40" t="str">
        <f t="shared" si="12"/>
        <v>Službena putovanja</v>
      </c>
      <c r="E74" s="76" t="s">
        <v>682</v>
      </c>
      <c r="F74" s="40" t="str">
        <f t="shared" si="13"/>
        <v>NOVI PODPROJEKT</v>
      </c>
      <c r="G74" s="40" t="str">
        <f t="shared" si="14"/>
        <v>NOVI PODPROJEKT</v>
      </c>
      <c r="H74" s="283">
        <v>2100</v>
      </c>
      <c r="I74" s="75">
        <v>0</v>
      </c>
      <c r="J74" s="75">
        <v>0</v>
      </c>
      <c r="K74" s="285" t="s">
        <v>6638</v>
      </c>
      <c r="L74" s="84" t="s">
        <v>6647</v>
      </c>
      <c r="M74" s="84" t="s">
        <v>6648</v>
      </c>
      <c r="N74" s="136" t="s">
        <v>387</v>
      </c>
      <c r="O74" s="136" t="s">
        <v>6646</v>
      </c>
      <c r="P74" s="44"/>
      <c r="Q74" t="str">
        <f>IF(C74="","",'OPĆI DIO'!$C$1)</f>
        <v>1940 SVEUČILIŠTE U ZAGREBU - UČITELJSKI FAKULTET</v>
      </c>
      <c r="R74" t="str">
        <f t="shared" si="15"/>
        <v>321</v>
      </c>
      <c r="S74" t="str">
        <f t="shared" si="16"/>
        <v>32</v>
      </c>
      <c r="T74" t="str">
        <f t="shared" si="17"/>
        <v>OV</v>
      </c>
      <c r="U74" t="str">
        <f t="shared" si="18"/>
        <v>3</v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4">
        <v>51</v>
      </c>
      <c r="B75" s="40" t="str">
        <f t="shared" si="11"/>
        <v>Pomoći EU</v>
      </c>
      <c r="C75" s="85">
        <v>3431</v>
      </c>
      <c r="D75" s="40" t="str">
        <f t="shared" si="12"/>
        <v>Bankarske usluge i usluge platnog prometa</v>
      </c>
      <c r="E75" s="76" t="s">
        <v>682</v>
      </c>
      <c r="F75" s="40" t="str">
        <f t="shared" si="13"/>
        <v>NOVI PODPROJEKT</v>
      </c>
      <c r="G75" s="40" t="str">
        <f t="shared" si="14"/>
        <v>NOVI PODPROJEKT</v>
      </c>
      <c r="H75" s="283">
        <v>20</v>
      </c>
      <c r="I75" s="75">
        <v>0</v>
      </c>
      <c r="J75" s="75">
        <v>0</v>
      </c>
      <c r="K75" s="285" t="s">
        <v>6638</v>
      </c>
      <c r="L75" s="84" t="s">
        <v>6647</v>
      </c>
      <c r="M75" s="84" t="s">
        <v>6648</v>
      </c>
      <c r="N75" s="136" t="s">
        <v>387</v>
      </c>
      <c r="O75" s="136" t="s">
        <v>6646</v>
      </c>
      <c r="P75" s="44"/>
      <c r="Q75" t="str">
        <f>IF(C75="","",'OPĆI DIO'!$C$1)</f>
        <v>1940 SVEUČILIŠTE U ZAGREBU - UČITELJSKI FAKULTET</v>
      </c>
      <c r="R75" t="str">
        <f t="shared" si="15"/>
        <v>343</v>
      </c>
      <c r="S75" t="str">
        <f t="shared" si="16"/>
        <v>34</v>
      </c>
      <c r="T75" t="str">
        <f t="shared" si="17"/>
        <v>OV</v>
      </c>
      <c r="U75" t="str">
        <f t="shared" si="18"/>
        <v>3</v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4">
        <v>51</v>
      </c>
      <c r="B76" s="40" t="str">
        <f t="shared" si="11"/>
        <v>Pomoći EU</v>
      </c>
      <c r="C76" s="85">
        <v>3231</v>
      </c>
      <c r="D76" s="40" t="str">
        <f t="shared" si="12"/>
        <v>Usluge telefona, pošte i prijevoza</v>
      </c>
      <c r="E76" s="76" t="s">
        <v>682</v>
      </c>
      <c r="F76" s="40" t="str">
        <f t="shared" si="13"/>
        <v>NOVI PODPROJEKT</v>
      </c>
      <c r="G76" s="40" t="str">
        <f t="shared" si="14"/>
        <v>NOVI PODPROJEKT</v>
      </c>
      <c r="H76" s="283">
        <v>1085</v>
      </c>
      <c r="I76" s="75">
        <v>0</v>
      </c>
      <c r="J76" s="75">
        <v>0</v>
      </c>
      <c r="K76" s="285" t="s">
        <v>6638</v>
      </c>
      <c r="L76" s="84" t="s">
        <v>6647</v>
      </c>
      <c r="M76" s="84" t="s">
        <v>6648</v>
      </c>
      <c r="N76" s="136" t="s">
        <v>387</v>
      </c>
      <c r="O76" s="136" t="s">
        <v>6646</v>
      </c>
      <c r="P76" s="44"/>
      <c r="Q76" t="str">
        <f>IF(C76="","",'OPĆI DIO'!$C$1)</f>
        <v>1940 SVEUČILIŠTE U ZAGREBU - UČITELJSKI FAKULTET</v>
      </c>
      <c r="R76" t="str">
        <f t="shared" si="15"/>
        <v>323</v>
      </c>
      <c r="S76" t="str">
        <f t="shared" si="16"/>
        <v>32</v>
      </c>
      <c r="T76" t="str">
        <f t="shared" si="17"/>
        <v>OV</v>
      </c>
      <c r="U76" t="str">
        <f t="shared" si="18"/>
        <v>3</v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4">
        <v>51</v>
      </c>
      <c r="B77" s="40" t="str">
        <f t="shared" si="11"/>
        <v>Pomoći EU</v>
      </c>
      <c r="C77" s="85">
        <v>3111</v>
      </c>
      <c r="D77" s="40" t="str">
        <f t="shared" si="12"/>
        <v>Plaće za redovan rad</v>
      </c>
      <c r="E77" s="76" t="s">
        <v>682</v>
      </c>
      <c r="F77" s="40" t="str">
        <f t="shared" si="13"/>
        <v>NOVI PODPROJEKT</v>
      </c>
      <c r="G77" s="40" t="str">
        <f t="shared" si="14"/>
        <v>NOVI PODPROJEKT</v>
      </c>
      <c r="H77" s="283">
        <v>15000</v>
      </c>
      <c r="I77" s="283">
        <v>9000</v>
      </c>
      <c r="J77" s="75">
        <v>0</v>
      </c>
      <c r="K77" s="285" t="s">
        <v>6639</v>
      </c>
      <c r="L77" s="84" t="s">
        <v>6643</v>
      </c>
      <c r="M77" s="84" t="s">
        <v>6644</v>
      </c>
      <c r="N77" s="136" t="s">
        <v>387</v>
      </c>
      <c r="O77" s="136" t="s">
        <v>6645</v>
      </c>
      <c r="P77" s="44"/>
      <c r="Q77" t="str">
        <f>IF(C77="","",'OPĆI DIO'!$C$1)</f>
        <v>1940 SVEUČILIŠTE U ZAGREBU - UČITELJSKI FAKULTET</v>
      </c>
      <c r="R77" t="str">
        <f t="shared" si="15"/>
        <v>311</v>
      </c>
      <c r="S77" t="str">
        <f t="shared" si="16"/>
        <v>31</v>
      </c>
      <c r="T77" t="str">
        <f t="shared" si="17"/>
        <v>OV</v>
      </c>
      <c r="U77" t="str">
        <f t="shared" si="18"/>
        <v>3</v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4">
        <v>51</v>
      </c>
      <c r="B78" s="40" t="str">
        <f t="shared" si="11"/>
        <v>Pomoći EU</v>
      </c>
      <c r="C78" s="85">
        <v>3132</v>
      </c>
      <c r="D78" s="40" t="str">
        <f t="shared" si="12"/>
        <v>Doprinosi za obvezno zdravstveno osiguranje</v>
      </c>
      <c r="E78" s="76" t="s">
        <v>682</v>
      </c>
      <c r="F78" s="40" t="str">
        <f t="shared" si="13"/>
        <v>NOVI PODPROJEKT</v>
      </c>
      <c r="G78" s="40" t="str">
        <f t="shared" si="14"/>
        <v>NOVI PODPROJEKT</v>
      </c>
      <c r="H78" s="283">
        <v>2475</v>
      </c>
      <c r="I78" s="283">
        <v>1485</v>
      </c>
      <c r="J78" s="75">
        <v>0</v>
      </c>
      <c r="K78" s="285" t="s">
        <v>6639</v>
      </c>
      <c r="L78" s="84" t="s">
        <v>6643</v>
      </c>
      <c r="M78" s="84" t="s">
        <v>6644</v>
      </c>
      <c r="N78" s="136" t="s">
        <v>387</v>
      </c>
      <c r="O78" s="136" t="s">
        <v>6645</v>
      </c>
      <c r="P78" s="44"/>
      <c r="Q78" t="str">
        <f>IF(C78="","",'OPĆI DIO'!$C$1)</f>
        <v>1940 SVEUČILIŠTE U ZAGREBU - UČITELJSKI FAKULTET</v>
      </c>
      <c r="R78" t="str">
        <f t="shared" si="15"/>
        <v>313</v>
      </c>
      <c r="S78" t="str">
        <f t="shared" si="16"/>
        <v>31</v>
      </c>
      <c r="T78" t="str">
        <f t="shared" si="17"/>
        <v>OV</v>
      </c>
      <c r="U78" t="str">
        <f t="shared" si="18"/>
        <v>3</v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4">
        <v>51</v>
      </c>
      <c r="B79" s="40" t="str">
        <f t="shared" si="11"/>
        <v>Pomoći EU</v>
      </c>
      <c r="C79" s="85">
        <v>3211</v>
      </c>
      <c r="D79" s="40" t="str">
        <f t="shared" si="12"/>
        <v>Službena putovanja</v>
      </c>
      <c r="E79" s="76" t="s">
        <v>682</v>
      </c>
      <c r="F79" s="40" t="str">
        <f t="shared" si="13"/>
        <v>NOVI PODPROJEKT</v>
      </c>
      <c r="G79" s="40" t="str">
        <f t="shared" si="14"/>
        <v>NOVI PODPROJEKT</v>
      </c>
      <c r="H79" s="283">
        <v>9400</v>
      </c>
      <c r="I79" s="283">
        <v>5700</v>
      </c>
      <c r="J79" s="75">
        <v>0</v>
      </c>
      <c r="K79" s="285" t="s">
        <v>6639</v>
      </c>
      <c r="L79" s="84" t="s">
        <v>6643</v>
      </c>
      <c r="M79" s="84" t="s">
        <v>6644</v>
      </c>
      <c r="N79" s="136" t="s">
        <v>387</v>
      </c>
      <c r="O79" s="136" t="s">
        <v>6645</v>
      </c>
      <c r="P79" s="44"/>
      <c r="Q79" t="str">
        <f>IF(C79="","",'OPĆI DIO'!$C$1)</f>
        <v>1940 SVEUČILIŠTE U ZAGREBU - UČITELJSKI FAKULTET</v>
      </c>
      <c r="R79" t="str">
        <f t="shared" si="15"/>
        <v>321</v>
      </c>
      <c r="S79" t="str">
        <f t="shared" si="16"/>
        <v>32</v>
      </c>
      <c r="T79" t="str">
        <f t="shared" si="17"/>
        <v>OV</v>
      </c>
      <c r="U79" t="str">
        <f t="shared" si="18"/>
        <v>3</v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4">
        <v>51</v>
      </c>
      <c r="B80" s="40" t="str">
        <f t="shared" si="11"/>
        <v>Pomoći EU</v>
      </c>
      <c r="C80" s="85">
        <v>3214</v>
      </c>
      <c r="D80" s="40" t="str">
        <f t="shared" si="12"/>
        <v>Ostale naknade troškova zaposlenima</v>
      </c>
      <c r="E80" s="76" t="s">
        <v>682</v>
      </c>
      <c r="F80" s="40" t="str">
        <f t="shared" si="13"/>
        <v>NOVI PODPROJEKT</v>
      </c>
      <c r="G80" s="40" t="str">
        <f t="shared" si="14"/>
        <v>NOVI PODPROJEKT</v>
      </c>
      <c r="H80" s="283">
        <v>1600</v>
      </c>
      <c r="I80" s="283">
        <v>900</v>
      </c>
      <c r="J80" s="75">
        <v>0</v>
      </c>
      <c r="K80" s="285" t="s">
        <v>6639</v>
      </c>
      <c r="L80" s="84" t="s">
        <v>6643</v>
      </c>
      <c r="M80" s="84" t="s">
        <v>6644</v>
      </c>
      <c r="N80" s="136" t="s">
        <v>387</v>
      </c>
      <c r="O80" s="136" t="s">
        <v>6645</v>
      </c>
      <c r="P80" s="44"/>
      <c r="Q80" t="str">
        <f>IF(C80="","",'OPĆI DIO'!$C$1)</f>
        <v>1940 SVEUČILIŠTE U ZAGREBU - UČITELJSKI FAKULTET</v>
      </c>
      <c r="R80" t="str">
        <f t="shared" si="15"/>
        <v>321</v>
      </c>
      <c r="S80" t="str">
        <f t="shared" si="16"/>
        <v>32</v>
      </c>
      <c r="T80" t="str">
        <f t="shared" si="17"/>
        <v>OV</v>
      </c>
      <c r="U80" t="str">
        <f t="shared" si="18"/>
        <v>3</v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4">
        <v>51</v>
      </c>
      <c r="B81" s="40" t="str">
        <f t="shared" si="11"/>
        <v>Pomoći EU</v>
      </c>
      <c r="C81" s="85">
        <v>3213</v>
      </c>
      <c r="D81" s="40" t="str">
        <f t="shared" si="12"/>
        <v>Stručno usavršavanje zaposlenika</v>
      </c>
      <c r="E81" s="76" t="s">
        <v>682</v>
      </c>
      <c r="F81" s="40" t="str">
        <f t="shared" si="13"/>
        <v>NOVI PODPROJEKT</v>
      </c>
      <c r="G81" s="40" t="str">
        <f t="shared" si="14"/>
        <v>NOVI PODPROJEKT</v>
      </c>
      <c r="H81" s="283">
        <v>1300</v>
      </c>
      <c r="I81" s="283">
        <v>500</v>
      </c>
      <c r="J81" s="75">
        <v>0</v>
      </c>
      <c r="K81" s="285" t="s">
        <v>6639</v>
      </c>
      <c r="L81" s="84" t="s">
        <v>6643</v>
      </c>
      <c r="M81" s="84" t="s">
        <v>6644</v>
      </c>
      <c r="N81" s="136" t="s">
        <v>387</v>
      </c>
      <c r="O81" s="136" t="s">
        <v>6645</v>
      </c>
      <c r="P81" s="44"/>
      <c r="Q81" t="str">
        <f>IF(C81="","",'OPĆI DIO'!$C$1)</f>
        <v>1940 SVEUČILIŠTE U ZAGREBU - UČITELJSKI FAKULTET</v>
      </c>
      <c r="R81" t="str">
        <f t="shared" si="15"/>
        <v>321</v>
      </c>
      <c r="S81" t="str">
        <f t="shared" si="16"/>
        <v>32</v>
      </c>
      <c r="T81" t="str">
        <f t="shared" si="17"/>
        <v>OV</v>
      </c>
      <c r="U81" t="str">
        <f t="shared" si="18"/>
        <v>3</v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4">
        <v>51</v>
      </c>
      <c r="B82" s="40" t="str">
        <f t="shared" si="11"/>
        <v>Pomoći EU</v>
      </c>
      <c r="C82" s="85">
        <v>3293</v>
      </c>
      <c r="D82" s="40" t="str">
        <f t="shared" si="12"/>
        <v>Reprezentacija</v>
      </c>
      <c r="E82" s="76" t="s">
        <v>682</v>
      </c>
      <c r="F82" s="40" t="str">
        <f t="shared" si="13"/>
        <v>NOVI PODPROJEKT</v>
      </c>
      <c r="G82" s="40" t="str">
        <f t="shared" si="14"/>
        <v>NOVI PODPROJEKT</v>
      </c>
      <c r="H82" s="283">
        <v>1285</v>
      </c>
      <c r="I82" s="283">
        <v>680</v>
      </c>
      <c r="J82" s="75">
        <v>0</v>
      </c>
      <c r="K82" s="285" t="s">
        <v>6639</v>
      </c>
      <c r="L82" s="84" t="s">
        <v>6643</v>
      </c>
      <c r="M82" s="84" t="s">
        <v>6644</v>
      </c>
      <c r="N82" s="136" t="s">
        <v>387</v>
      </c>
      <c r="O82" s="136" t="s">
        <v>6645</v>
      </c>
      <c r="P82" s="44"/>
      <c r="Q82" t="str">
        <f>IF(C82="","",'OPĆI DIO'!$C$1)</f>
        <v>1940 SVEUČILIŠTE U ZAGREBU - UČITELJSKI FAKULTET</v>
      </c>
      <c r="R82" t="str">
        <f t="shared" si="15"/>
        <v>329</v>
      </c>
      <c r="S82" t="str">
        <f t="shared" si="16"/>
        <v>32</v>
      </c>
      <c r="T82" t="str">
        <f t="shared" si="17"/>
        <v>OV</v>
      </c>
      <c r="U82" t="str">
        <f t="shared" si="18"/>
        <v>3</v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4">
        <v>51</v>
      </c>
      <c r="B83" s="40" t="str">
        <f t="shared" si="11"/>
        <v>Pomoći EU</v>
      </c>
      <c r="C83" s="85">
        <v>3237</v>
      </c>
      <c r="D83" s="40" t="str">
        <f t="shared" si="12"/>
        <v>Intelektualne i osobne usluge</v>
      </c>
      <c r="E83" s="76" t="s">
        <v>682</v>
      </c>
      <c r="F83" s="40" t="str">
        <f t="shared" si="13"/>
        <v>NOVI PODPROJEKT</v>
      </c>
      <c r="G83" s="40" t="str">
        <f t="shared" si="14"/>
        <v>NOVI PODPROJEKT</v>
      </c>
      <c r="H83" s="283">
        <v>23000</v>
      </c>
      <c r="I83" s="283">
        <v>18000</v>
      </c>
      <c r="J83" s="75">
        <v>0</v>
      </c>
      <c r="K83" s="285" t="s">
        <v>6639</v>
      </c>
      <c r="L83" s="84" t="s">
        <v>6643</v>
      </c>
      <c r="M83" s="84" t="s">
        <v>6644</v>
      </c>
      <c r="N83" s="136" t="s">
        <v>387</v>
      </c>
      <c r="O83" s="136" t="s">
        <v>6645</v>
      </c>
      <c r="P83" s="44"/>
      <c r="Q83" t="str">
        <f>IF(C83="","",'OPĆI DIO'!$C$1)</f>
        <v>1940 SVEUČILIŠTE U ZAGREBU - UČITELJSKI FAKULTET</v>
      </c>
      <c r="R83" t="str">
        <f t="shared" si="15"/>
        <v>323</v>
      </c>
      <c r="S83" t="str">
        <f t="shared" si="16"/>
        <v>32</v>
      </c>
      <c r="T83" t="str">
        <f t="shared" si="17"/>
        <v>OV</v>
      </c>
      <c r="U83" t="str">
        <f t="shared" si="18"/>
        <v>3</v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4">
        <v>51</v>
      </c>
      <c r="B84" s="40" t="str">
        <f t="shared" si="11"/>
        <v>Pomoći EU</v>
      </c>
      <c r="C84" s="85">
        <v>3431</v>
      </c>
      <c r="D84" s="40" t="str">
        <f t="shared" si="12"/>
        <v>Bankarske usluge i usluge platnog prometa</v>
      </c>
      <c r="E84" s="76" t="s">
        <v>682</v>
      </c>
      <c r="F84" s="40" t="str">
        <f t="shared" si="13"/>
        <v>NOVI PODPROJEKT</v>
      </c>
      <c r="G84" s="40" t="str">
        <f t="shared" si="14"/>
        <v>NOVI PODPROJEKT</v>
      </c>
      <c r="H84" s="283">
        <v>40</v>
      </c>
      <c r="I84" s="283">
        <v>30</v>
      </c>
      <c r="J84" s="75">
        <v>0</v>
      </c>
      <c r="K84" s="285" t="s">
        <v>6639</v>
      </c>
      <c r="L84" s="84" t="s">
        <v>6643</v>
      </c>
      <c r="M84" s="84" t="s">
        <v>6644</v>
      </c>
      <c r="N84" s="136" t="s">
        <v>387</v>
      </c>
      <c r="O84" s="136" t="s">
        <v>6645</v>
      </c>
      <c r="P84" s="44"/>
      <c r="Q84" t="str">
        <f>IF(C84="","",'OPĆI DIO'!$C$1)</f>
        <v>1940 SVEUČILIŠTE U ZAGREBU - UČITELJSKI FAKULTET</v>
      </c>
      <c r="R84" t="str">
        <f t="shared" si="15"/>
        <v>343</v>
      </c>
      <c r="S84" t="str">
        <f t="shared" si="16"/>
        <v>34</v>
      </c>
      <c r="T84" t="str">
        <f t="shared" si="17"/>
        <v>OV</v>
      </c>
      <c r="U84" t="str">
        <f t="shared" si="18"/>
        <v>3</v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4">
        <v>51</v>
      </c>
      <c r="B85" s="40" t="str">
        <f t="shared" si="11"/>
        <v>Pomoći EU</v>
      </c>
      <c r="C85" s="85">
        <v>4221</v>
      </c>
      <c r="D85" s="40" t="str">
        <f t="shared" si="12"/>
        <v>Uredska oprema i namještaj</v>
      </c>
      <c r="E85" s="76" t="s">
        <v>682</v>
      </c>
      <c r="F85" s="40" t="str">
        <f t="shared" si="13"/>
        <v>NOVI PODPROJEKT</v>
      </c>
      <c r="G85" s="40" t="str">
        <f t="shared" si="14"/>
        <v>NOVI PODPROJEKT</v>
      </c>
      <c r="H85" s="283">
        <v>2700</v>
      </c>
      <c r="I85" s="283">
        <v>1505</v>
      </c>
      <c r="J85" s="75">
        <v>0</v>
      </c>
      <c r="K85" s="285" t="s">
        <v>6639</v>
      </c>
      <c r="L85" s="84" t="s">
        <v>6643</v>
      </c>
      <c r="M85" s="84" t="s">
        <v>6644</v>
      </c>
      <c r="N85" s="136" t="s">
        <v>387</v>
      </c>
      <c r="O85" s="136" t="s">
        <v>6645</v>
      </c>
      <c r="P85" s="44"/>
      <c r="Q85" t="str">
        <f>IF(C85="","",'OPĆI DIO'!$C$1)</f>
        <v>1940 SVEUČILIŠTE U ZAGREBU - UČITELJSKI FAKULTET</v>
      </c>
      <c r="R85" t="str">
        <f t="shared" si="15"/>
        <v>422</v>
      </c>
      <c r="S85" t="str">
        <f t="shared" si="16"/>
        <v>42</v>
      </c>
      <c r="T85" t="str">
        <f t="shared" si="17"/>
        <v>OV</v>
      </c>
      <c r="U85" t="str">
        <f t="shared" si="18"/>
        <v>4</v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4">
        <v>51</v>
      </c>
      <c r="B86" s="40" t="str">
        <f t="shared" si="11"/>
        <v>Pomoći EU</v>
      </c>
      <c r="C86" s="85">
        <v>3231</v>
      </c>
      <c r="D86" s="40" t="str">
        <f t="shared" si="12"/>
        <v>Usluge telefona, pošte i prijevoza</v>
      </c>
      <c r="E86" s="76" t="s">
        <v>682</v>
      </c>
      <c r="F86" s="40" t="str">
        <f t="shared" si="13"/>
        <v>NOVI PODPROJEKT</v>
      </c>
      <c r="G86" s="40" t="str">
        <f t="shared" si="14"/>
        <v>NOVI PODPROJEKT</v>
      </c>
      <c r="H86" s="283">
        <v>3200</v>
      </c>
      <c r="I86" s="283">
        <v>2200</v>
      </c>
      <c r="J86" s="75">
        <v>0</v>
      </c>
      <c r="K86" s="285" t="s">
        <v>6639</v>
      </c>
      <c r="L86" s="84" t="s">
        <v>6643</v>
      </c>
      <c r="M86" s="84" t="s">
        <v>6644</v>
      </c>
      <c r="N86" s="136" t="s">
        <v>387</v>
      </c>
      <c r="O86" s="136" t="s">
        <v>6645</v>
      </c>
      <c r="P86" s="44"/>
      <c r="Q86" t="str">
        <f>IF(C86="","",'OPĆI DIO'!$C$1)</f>
        <v>1940 SVEUČILIŠTE U ZAGREBU - UČITELJSKI FAKULTET</v>
      </c>
      <c r="R86" t="str">
        <f t="shared" si="15"/>
        <v>323</v>
      </c>
      <c r="S86" t="str">
        <f t="shared" si="16"/>
        <v>32</v>
      </c>
      <c r="T86" t="str">
        <f t="shared" si="17"/>
        <v>OV</v>
      </c>
      <c r="U86" t="str">
        <f t="shared" si="18"/>
        <v>3</v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4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285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4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285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4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285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4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283"/>
      <c r="I90" s="283"/>
      <c r="J90" s="75"/>
      <c r="K90" s="285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4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283"/>
      <c r="I91" s="283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4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283"/>
      <c r="I92" s="283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4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283"/>
      <c r="I93" s="283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4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283"/>
      <c r="I94" s="283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4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283"/>
      <c r="I95" s="283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4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283"/>
      <c r="I96" s="283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4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283"/>
      <c r="I97" s="283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4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4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4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4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4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4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4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4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4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4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4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4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4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4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4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4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4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4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4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4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4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4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4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4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4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4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4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4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4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4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4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4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4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4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4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4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4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4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4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4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4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4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4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4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4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16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4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16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4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5"/>
      <c r="B164" s="40" t="str">
        <f t="shared" si="22"/>
        <v/>
      </c>
      <c r="C164" s="216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4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5"/>
      <c r="B165" s="40" t="str">
        <f t="shared" si="22"/>
        <v/>
      </c>
      <c r="C165" s="216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4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5"/>
      <c r="B166" s="40" t="str">
        <f t="shared" si="22"/>
        <v/>
      </c>
      <c r="C166" s="216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4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5"/>
      <c r="B167" s="40" t="str">
        <f t="shared" si="22"/>
        <v/>
      </c>
      <c r="C167" s="216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4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5"/>
      <c r="B168" s="40" t="str">
        <f t="shared" si="22"/>
        <v/>
      </c>
      <c r="C168" s="216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4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5"/>
      <c r="B169" s="40" t="str">
        <f t="shared" si="22"/>
        <v/>
      </c>
      <c r="C169" s="216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4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5"/>
      <c r="B170" s="40" t="str">
        <f t="shared" si="22"/>
        <v/>
      </c>
      <c r="C170" s="216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4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5"/>
      <c r="B171" s="40" t="str">
        <f t="shared" si="22"/>
        <v/>
      </c>
      <c r="C171" s="216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4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5"/>
      <c r="B172" s="40" t="str">
        <f t="shared" si="22"/>
        <v/>
      </c>
      <c r="C172" s="216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4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5"/>
      <c r="B173" s="40" t="str">
        <f t="shared" si="22"/>
        <v/>
      </c>
      <c r="C173" s="216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4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5"/>
      <c r="B174" s="40" t="str">
        <f t="shared" si="22"/>
        <v/>
      </c>
      <c r="C174" s="216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4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5"/>
      <c r="B175" s="40" t="str">
        <f t="shared" si="22"/>
        <v/>
      </c>
      <c r="C175" s="216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4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4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4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4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4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4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4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4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4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4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4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4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4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4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4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4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4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4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4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4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4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4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4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4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4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4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4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4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4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4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4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4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4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4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4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4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4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4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4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4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4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4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4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4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4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4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4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4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4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4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4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4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4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4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4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4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4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4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4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4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4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4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4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4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4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4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4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4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4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4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4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4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4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4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4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4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4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4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4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4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4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4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4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4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4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4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4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4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4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4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4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4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4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4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4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4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4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4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4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4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4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4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4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4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4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4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4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4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4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4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4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4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4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4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4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4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4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4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4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4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4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4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4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4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4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4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4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4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4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4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4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4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4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4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4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4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4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4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4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4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4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4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4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4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4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4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4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4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4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4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4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4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4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4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4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4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4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4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4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4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4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4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4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4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4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4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4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4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4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4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4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4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4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4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4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4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4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4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4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4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4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4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4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4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4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4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4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4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4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4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4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4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4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4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4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4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4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4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4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4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4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4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4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4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4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4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4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4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4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4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4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4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4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4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4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4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4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4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4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4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4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4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4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4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4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4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4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4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4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4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4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4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4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4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4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4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4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4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4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4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4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4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4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4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4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4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4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4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4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4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4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4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4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4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4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4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4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4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4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4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4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4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4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4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4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4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4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4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4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4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4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4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4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4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4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4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4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4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4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4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4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4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4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4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4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4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4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4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4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4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4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4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4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4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4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4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4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4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4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4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4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4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4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4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4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4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4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4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4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4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4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4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4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4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4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4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4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4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4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4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4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4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4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4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4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66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0"/>
      <c r="P501" s="264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xmlns:xlrd2="http://schemas.microsoft.com/office/spreadsheetml/2017/richdata2" ref="AE7:AF239">
    <sortCondition ref="AE7"/>
  </sortState>
  <dataConsolidate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2000000}">
      <formula1>$AE$6:$AE$1767</formula1>
    </dataValidation>
    <dataValidation type="whole" allowBlank="1" showInputMessage="1" showErrorMessage="1" errorTitle="GREŠKA" error="U ovo polje je dozvoljen unos samo brojčanih vrijednosti (bez decimala!)" sqref="H3:J53 J54:J61 H72:I86 H62:J71 H89:J501 J72:J88" xr:uid="{00000000-0002-0000-0300-000003000000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4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A4" zoomScale="90" zoomScaleNormal="90" workbookViewId="0">
      <selection activeCell="E23" sqref="E23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24"/>
    </row>
    <row r="2" spans="1:16384" ht="21" customHeight="1">
      <c r="B2" s="298" t="s">
        <v>3013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124"/>
    </row>
    <row r="3" spans="1:16384" s="19" customFormat="1" ht="15">
      <c r="B3" s="18"/>
      <c r="C3" s="18"/>
      <c r="D3" s="18"/>
      <c r="G3" s="236"/>
      <c r="I3" s="236"/>
      <c r="Q3" s="20"/>
      <c r="V3" s="113" t="s">
        <v>3017</v>
      </c>
    </row>
    <row r="4" spans="1:16384" s="258" customFormat="1" ht="89.25">
      <c r="A4" s="257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2" t="s">
        <v>3704</v>
      </c>
      <c r="V4" s="253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41600</v>
      </c>
      <c r="E5" s="217"/>
      <c r="F5" s="217"/>
      <c r="G5" s="279"/>
      <c r="H5" s="217"/>
      <c r="I5" s="217"/>
      <c r="J5" s="217">
        <v>41600</v>
      </c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</row>
    <row r="6" spans="1:16384" s="19" customFormat="1">
      <c r="A6" s="145">
        <v>2025</v>
      </c>
      <c r="B6" s="33"/>
      <c r="C6" s="34" t="s">
        <v>3012</v>
      </c>
      <c r="D6" s="15">
        <f t="shared" si="0"/>
        <v>15004829</v>
      </c>
      <c r="E6" s="6">
        <f>'A.2 PRIHODI I RASHODI IF'!E7</f>
        <v>8946846</v>
      </c>
      <c r="F6" s="6">
        <f>'A.2 PRIHODI I RASHODI IF'!E8</f>
        <v>0</v>
      </c>
      <c r="G6" s="6">
        <f>'A.2 PRIHODI I RASHODI IF'!E10</f>
        <v>144393</v>
      </c>
      <c r="H6" s="6">
        <f>'A.2 PRIHODI I RASHODI IF'!E12</f>
        <v>0</v>
      </c>
      <c r="I6" s="6">
        <f>'A.2 PRIHODI I RASHODI IF'!E13+'B.2 RAČUN FINANC IF'!E7</f>
        <v>2044206</v>
      </c>
      <c r="J6" s="6">
        <f>'A.2 PRIHODI I RASHODI IF'!E15</f>
        <v>190400</v>
      </c>
      <c r="K6" s="6">
        <f>'A.2 PRIHODI I RASHODI IF'!E16</f>
        <v>24000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3654984</v>
      </c>
      <c r="W6" s="19" t="str">
        <f>'OPĆI DIO'!$C$1</f>
        <v>1940 SVEUČILIŠTE U ZAGREBU - UČITELJSKI FAKULTET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0</v>
      </c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</row>
    <row r="8" spans="1:16384" s="19" customFormat="1">
      <c r="A8" s="145">
        <v>2025</v>
      </c>
      <c r="B8" s="33"/>
      <c r="C8" s="34" t="s">
        <v>3014</v>
      </c>
      <c r="D8" s="15">
        <f t="shared" si="0"/>
        <v>15046429</v>
      </c>
      <c r="E8" s="6">
        <f>+E5+E6+E7</f>
        <v>8946846</v>
      </c>
      <c r="F8" s="6">
        <f t="shared" ref="F8:S8" si="1">+F5+F6+F7</f>
        <v>0</v>
      </c>
      <c r="G8" s="6">
        <f t="shared" si="1"/>
        <v>144393</v>
      </c>
      <c r="H8" s="6">
        <f t="shared" si="1"/>
        <v>0</v>
      </c>
      <c r="I8" s="6">
        <f t="shared" si="1"/>
        <v>2044206</v>
      </c>
      <c r="J8" s="6">
        <f t="shared" si="1"/>
        <v>232000</v>
      </c>
      <c r="K8" s="6">
        <f t="shared" si="1"/>
        <v>24000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3654984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11391445</v>
      </c>
      <c r="E9" s="6">
        <f>'A.2 PRIHODI I RASHODI IF'!E33</f>
        <v>8946846</v>
      </c>
      <c r="F9" s="6">
        <f>'A.2 PRIHODI I RASHODI IF'!E34</f>
        <v>0</v>
      </c>
      <c r="G9" s="6">
        <f>'A.2 PRIHODI I RASHODI IF'!E36+'B.2 RAČUN FINANC IF'!E14</f>
        <v>144393</v>
      </c>
      <c r="H9" s="6">
        <f>'A.2 PRIHODI I RASHODI IF'!E38</f>
        <v>0</v>
      </c>
      <c r="I9" s="6">
        <f>'A.2 PRIHODI I RASHODI IF'!E39</f>
        <v>2044206</v>
      </c>
      <c r="J9" s="6">
        <f>'A.2 PRIHODI I RASHODI IF'!E41</f>
        <v>232000</v>
      </c>
      <c r="K9" s="6">
        <f>'A.2 PRIHODI I RASHODI IF'!E42</f>
        <v>24000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1940 SVEUČILIŠTE U ZAGREBU - UČITELJSKI FAKULTET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3654984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3654984</v>
      </c>
      <c r="W10" s="19" t="str">
        <f>'OPĆI DIO'!$C$1</f>
        <v>1940 SVEUČILIŠTE U ZAGREBU - UČITELJSKI FAKULTET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1940 SVEUČILIŠTE U ZAGREBU - UČITELJSKI FAKULTET</v>
      </c>
    </row>
    <row r="12" spans="1:16384" s="19" customFormat="1" ht="89.25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2" t="s">
        <v>3704</v>
      </c>
      <c r="V12" s="253" t="s">
        <v>3705</v>
      </c>
      <c r="W12" s="19" t="str">
        <f>'OPĆI DIO'!$C$1</f>
        <v>1940 SVEUČILIŠTE U ZAGREBU - UČITELJSKI FAKULTET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0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0</v>
      </c>
      <c r="J13" s="78">
        <f t="shared" si="260"/>
        <v>0</v>
      </c>
      <c r="K13" s="78">
        <f t="shared" si="260"/>
        <v>0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0</v>
      </c>
      <c r="V13" s="78">
        <f t="shared" si="260"/>
        <v>0</v>
      </c>
      <c r="W13" s="19" t="str">
        <f>'OPĆI DIO'!$C$1</f>
        <v>1940 SVEUČILIŠTE U ZAGREBU - UČITELJSKI FAKULTET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11310502.041999999</v>
      </c>
      <c r="E14" s="6">
        <f>'A.2 PRIHODI I RASHODI IF'!F7</f>
        <v>8925057</v>
      </c>
      <c r="F14" s="6">
        <f>'A.2 PRIHODI I RASHODI IF'!F8</f>
        <v>0</v>
      </c>
      <c r="G14" s="6">
        <f>'A.2 PRIHODI I RASHODI IF'!F10</f>
        <v>148869.04200000002</v>
      </c>
      <c r="H14" s="6">
        <f>'A.2 PRIHODI I RASHODI IF'!F12</f>
        <v>0</v>
      </c>
      <c r="I14" s="6">
        <f>'A.2 PRIHODI I RASHODI IF'!F13+'B.2 RAČUN FINANC IF'!F7</f>
        <v>2107576</v>
      </c>
      <c r="J14" s="6">
        <f>'A.2 PRIHODI I RASHODI IF'!F15</f>
        <v>105000</v>
      </c>
      <c r="K14" s="6">
        <f>'A.2 PRIHODI I RASHODI IF'!F16</f>
        <v>24000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1940 SVEUČILIŠTE U ZAGREBU - UČITELJSKI FAKULTET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0</v>
      </c>
      <c r="E15" s="219"/>
      <c r="F15" s="219"/>
      <c r="G15" s="219"/>
      <c r="H15" s="219"/>
      <c r="I15" s="219"/>
      <c r="J15" s="219"/>
      <c r="K15" s="219"/>
      <c r="L15" s="219"/>
      <c r="M15" s="217"/>
      <c r="N15" s="219"/>
      <c r="O15" s="219"/>
      <c r="P15" s="219"/>
      <c r="Q15" s="219"/>
      <c r="R15" s="219"/>
      <c r="S15" s="219"/>
      <c r="T15" s="219"/>
      <c r="U15" s="219"/>
      <c r="V15" s="219"/>
      <c r="W15" s="19" t="str">
        <f>'OPĆI DIO'!$C$1</f>
        <v>1940 SVEUČILIŠTE U ZAGREBU - UČITELJSKI FAKULTET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11310502.041999999</v>
      </c>
      <c r="E16" s="6">
        <f>+E13+E14+E15</f>
        <v>8925057</v>
      </c>
      <c r="F16" s="6">
        <f t="shared" ref="F16:V16" si="261">+F13+F14+F15</f>
        <v>0</v>
      </c>
      <c r="G16" s="6">
        <f t="shared" si="261"/>
        <v>148869.04200000002</v>
      </c>
      <c r="H16" s="6">
        <f t="shared" si="261"/>
        <v>0</v>
      </c>
      <c r="I16" s="6">
        <f t="shared" si="261"/>
        <v>2107576</v>
      </c>
      <c r="J16" s="6">
        <f t="shared" si="261"/>
        <v>105000</v>
      </c>
      <c r="K16" s="6">
        <f t="shared" si="261"/>
        <v>24000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1940 SVEUČILIŠTE U ZAGREBU - UČITELJSKI FAKULTET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11310502</v>
      </c>
      <c r="E17" s="6">
        <f>'A.2 PRIHODI I RASHODI IF'!F33</f>
        <v>8925057</v>
      </c>
      <c r="F17" s="6">
        <f>'A.2 PRIHODI I RASHODI IF'!F34</f>
        <v>0</v>
      </c>
      <c r="G17" s="6">
        <f>'A.2 PRIHODI I RASHODI IF'!F36+'B.2 RAČUN FINANC IF'!F14</f>
        <v>148869</v>
      </c>
      <c r="H17" s="6">
        <f>'A.2 PRIHODI I RASHODI IF'!F38</f>
        <v>0</v>
      </c>
      <c r="I17" s="6">
        <f>'A.2 PRIHODI I RASHODI IF'!F39</f>
        <v>2107576</v>
      </c>
      <c r="J17" s="6">
        <f>'A.2 PRIHODI I RASHODI IF'!F41</f>
        <v>105000</v>
      </c>
      <c r="K17" s="6">
        <f>'A.2 PRIHODI I RASHODI IF'!F42</f>
        <v>24000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1940 SVEUČILIŠTE U ZAGREBU - UČITELJSKI FAKULTET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4.2000000015832484E-2</v>
      </c>
      <c r="E18" s="35">
        <f>+E16-E17</f>
        <v>0</v>
      </c>
      <c r="F18" s="35">
        <f t="shared" ref="F18:V18" si="262">+F16-F17</f>
        <v>0</v>
      </c>
      <c r="G18" s="35">
        <f t="shared" si="262"/>
        <v>4.2000000015832484E-2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1940 SVEUČILIŠTE U ZAGREBU - UČITELJSKI FAKULTET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1940 SVEUČILIŠTE U ZAGREBU - UČITELJSKI FAKULTET</v>
      </c>
    </row>
    <row r="20" spans="1:23" s="19" customFormat="1" ht="89.25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2" t="s">
        <v>3704</v>
      </c>
      <c r="V20" s="253" t="s">
        <v>3705</v>
      </c>
      <c r="W20" s="19" t="str">
        <f>'OPĆI DIO'!$C$1</f>
        <v>1940 SVEUČILIŠTE U ZAGREBU - UČITELJSKI FAKULTET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0</v>
      </c>
      <c r="E21" s="78">
        <f t="shared" ref="E21:V21" si="264">-E15</f>
        <v>0</v>
      </c>
      <c r="F21" s="78">
        <f t="shared" si="264"/>
        <v>0</v>
      </c>
      <c r="G21" s="78">
        <f>-G15</f>
        <v>0</v>
      </c>
      <c r="H21" s="78">
        <f t="shared" si="264"/>
        <v>0</v>
      </c>
      <c r="I21" s="78">
        <f t="shared" si="264"/>
        <v>0</v>
      </c>
      <c r="J21" s="78">
        <f t="shared" si="264"/>
        <v>0</v>
      </c>
      <c r="K21" s="78">
        <f t="shared" si="264"/>
        <v>0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0</v>
      </c>
      <c r="V21" s="78">
        <f t="shared" si="264"/>
        <v>0</v>
      </c>
      <c r="W21" s="19" t="str">
        <f>'OPĆI DIO'!$C$1</f>
        <v>1940 SVEUČILIŠTE U ZAGREBU - UČITELJSKI FAKULTET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11275453</v>
      </c>
      <c r="E22" s="6">
        <f>'A.2 PRIHODI I RASHODI IF'!G7</f>
        <v>8925057</v>
      </c>
      <c r="F22" s="6">
        <f>'A.2 PRIHODI I RASHODI IF'!G8</f>
        <v>0</v>
      </c>
      <c r="G22" s="6">
        <f>'A.2 PRIHODI I RASHODI IF'!G10</f>
        <v>153484</v>
      </c>
      <c r="H22" s="6">
        <f>'A.2 PRIHODI I RASHODI IF'!G12</f>
        <v>0</v>
      </c>
      <c r="I22" s="6">
        <f>'A.2 PRIHODI I RASHODI IF'!G13+'B.2 RAČUN FINANC IF'!G7</f>
        <v>2172912</v>
      </c>
      <c r="J22" s="6">
        <f>'A.2 PRIHODI I RASHODI IF'!G15</f>
        <v>0</v>
      </c>
      <c r="K22" s="6">
        <f>'A.2 PRIHODI I RASHODI IF'!G16</f>
        <v>24000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1940 SVEUČILIŠTE U ZAGREBU - UČITELJSKI FAKULTET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0</v>
      </c>
      <c r="E23" s="219"/>
      <c r="F23" s="219"/>
      <c r="G23" s="219"/>
      <c r="H23" s="219"/>
      <c r="I23" s="219"/>
      <c r="J23" s="219"/>
      <c r="K23" s="219"/>
      <c r="L23" s="219"/>
      <c r="M23" s="217"/>
      <c r="N23" s="219"/>
      <c r="O23" s="219"/>
      <c r="P23" s="219"/>
      <c r="Q23" s="219"/>
      <c r="R23" s="219"/>
      <c r="S23" s="219"/>
      <c r="T23" s="219"/>
      <c r="U23" s="219"/>
      <c r="V23" s="219"/>
      <c r="W23" s="19" t="str">
        <f>'OPĆI DIO'!$C$1</f>
        <v>1940 SVEUČILIŠTE U ZAGREBU - UČITELJSKI FAKULTET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11275453</v>
      </c>
      <c r="E24" s="6">
        <f>+E21+E22+E23</f>
        <v>8925057</v>
      </c>
      <c r="F24" s="6">
        <f t="shared" ref="F24:V24" si="265">+F21+F22+F23</f>
        <v>0</v>
      </c>
      <c r="G24" s="6">
        <f t="shared" si="265"/>
        <v>153484</v>
      </c>
      <c r="H24" s="6">
        <f t="shared" si="265"/>
        <v>0</v>
      </c>
      <c r="I24" s="6">
        <f t="shared" si="265"/>
        <v>2172912</v>
      </c>
      <c r="J24" s="6">
        <f t="shared" si="265"/>
        <v>0</v>
      </c>
      <c r="K24" s="6">
        <f t="shared" si="265"/>
        <v>24000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1940 SVEUČILIŠTE U ZAGREBU - UČITELJSKI FAKULTET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11275453</v>
      </c>
      <c r="E25" s="6">
        <f>'A.2 PRIHODI I RASHODI IF'!G33</f>
        <v>8925057</v>
      </c>
      <c r="F25" s="6">
        <f>'A.2 PRIHODI I RASHODI IF'!G34</f>
        <v>0</v>
      </c>
      <c r="G25" s="6">
        <f>'A.2 PRIHODI I RASHODI IF'!G36+'B.2 RAČUN FINANC IF'!G14</f>
        <v>153484</v>
      </c>
      <c r="H25" s="6">
        <f>'A.2 PRIHODI I RASHODI IF'!G38</f>
        <v>0</v>
      </c>
      <c r="I25" s="6">
        <f>'A.2 PRIHODI I RASHODI IF'!G39</f>
        <v>2172912</v>
      </c>
      <c r="J25" s="6">
        <f>'A.2 PRIHODI I RASHODI IF'!G41</f>
        <v>0</v>
      </c>
      <c r="K25" s="6">
        <f>'A.2 PRIHODI I RASHODI IF'!G42</f>
        <v>24000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1940 SVEUČILIŠTE U ZAGREBU - UČITELJSKI FAKULTET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1940 SVEUČILIŠTE U ZAGREBU - UČITELJSKI FAKULTET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5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D12" sqref="D12"/>
    </sheetView>
  </sheetViews>
  <sheetFormatPr defaultColWidth="0" defaultRowHeight="15" zeroHeight="1"/>
  <cols>
    <col min="1" max="1" width="3.28515625" style="185" customWidth="1"/>
    <col min="2" max="2" width="8.42578125" style="185" bestFit="1" customWidth="1"/>
    <col min="3" max="3" width="37.85546875" style="185" customWidth="1"/>
    <col min="4" max="8" width="15.42578125" style="185" customWidth="1"/>
    <col min="9" max="11" width="17.5703125" style="185" hidden="1" customWidth="1"/>
    <col min="12" max="16384" width="9.140625" style="185" hidden="1"/>
  </cols>
  <sheetData>
    <row r="1" spans="1:10" s="171" customFormat="1" ht="15.75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.75">
      <c r="A2" s="302" t="s">
        <v>2864</v>
      </c>
      <c r="B2" s="302"/>
      <c r="C2" s="302"/>
      <c r="D2" s="302"/>
      <c r="E2" s="302"/>
      <c r="F2" s="302"/>
      <c r="G2" s="302"/>
      <c r="H2" s="302"/>
      <c r="I2" s="175"/>
      <c r="J2" s="175"/>
    </row>
    <row r="3" spans="1:10" s="171" customFormat="1" ht="18.75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.75">
      <c r="A4" s="302" t="s">
        <v>2865</v>
      </c>
      <c r="B4" s="302"/>
      <c r="C4" s="302"/>
      <c r="D4" s="302"/>
      <c r="E4" s="302"/>
      <c r="F4" s="302"/>
      <c r="G4" s="302"/>
      <c r="H4" s="302"/>
      <c r="I4" s="172"/>
      <c r="J4" s="172"/>
    </row>
    <row r="5" spans="1:10" s="171" customFormat="1" ht="18.75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.75">
      <c r="A6" s="302" t="s">
        <v>3653</v>
      </c>
      <c r="B6" s="302"/>
      <c r="C6" s="302"/>
      <c r="D6" s="302"/>
      <c r="E6" s="302"/>
      <c r="F6" s="302"/>
      <c r="G6" s="302"/>
      <c r="H6" s="302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30">
      <c r="A8" s="303" t="s">
        <v>3654</v>
      </c>
      <c r="B8" s="304"/>
      <c r="C8" s="305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299">
        <v>1</v>
      </c>
      <c r="B9" s="300"/>
      <c r="C9" s="301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0</v>
      </c>
      <c r="E10" s="210">
        <f>+E11+E19</f>
        <v>0</v>
      </c>
      <c r="F10" s="210">
        <f>+F11+F19</f>
        <v>15004829</v>
      </c>
      <c r="G10" s="210">
        <f>+G11+G19</f>
        <v>11310502.041999999</v>
      </c>
      <c r="H10" s="210">
        <f>+H11+H19</f>
        <v>11275453</v>
      </c>
      <c r="I10" s="208" t="str">
        <f>'OPĆI DIO'!$C$1</f>
        <v>1940 SVEUČILIŠTE U ZAGREBU - UČITELJSKI FAKULTET</v>
      </c>
    </row>
    <row r="11" spans="1:10">
      <c r="A11" s="181">
        <v>6</v>
      </c>
      <c r="B11" s="181"/>
      <c r="C11" s="181" t="s">
        <v>3655</v>
      </c>
      <c r="D11" s="202">
        <f>SUM(D12:D18)</f>
        <v>0</v>
      </c>
      <c r="E11" s="202">
        <f>SUM(E12:E18)</f>
        <v>0</v>
      </c>
      <c r="F11" s="202">
        <f>SUM(F12:F18)</f>
        <v>15004829</v>
      </c>
      <c r="G11" s="202">
        <f>SUM(G12:G18)</f>
        <v>11310502.041999999</v>
      </c>
      <c r="H11" s="202">
        <f>SUM(H12:H18)</f>
        <v>11275453</v>
      </c>
      <c r="I11" s="208" t="str">
        <f>'OPĆI DIO'!$C$1</f>
        <v>1940 SVEUČILIŠTE U ZAGREBU - UČITELJSKI FAKULTET</v>
      </c>
    </row>
    <row r="12" spans="1:10">
      <c r="A12" s="181"/>
      <c r="B12" s="182" t="s">
        <v>2868</v>
      </c>
      <c r="C12" s="182" t="s">
        <v>2867</v>
      </c>
      <c r="D12" s="230"/>
      <c r="E12" s="230"/>
      <c r="F12" s="221">
        <f>SUMIF('Unos prihoda i primitaka'!$L$3:$L$501,$B12,'Unos prihoda i primitaka'!G$3:G$501)</f>
        <v>0</v>
      </c>
      <c r="G12" s="221">
        <f>SUMIF('Unos prihoda i primitaka'!$L$3:$L$501,$B12,'Unos prihoda i primitaka'!H$3:H$501)</f>
        <v>0</v>
      </c>
      <c r="H12" s="221">
        <f>SUMIF('Unos prihoda i primitaka'!$L$3:$L$501,$B12,'Unos prihoda i primitaka'!I$3:I$501)</f>
        <v>0</v>
      </c>
      <c r="I12" s="208" t="str">
        <f>'OPĆI DIO'!$C$1</f>
        <v>1940 SVEUČILIŠTE U ZAGREBU - UČITELJSKI FAKULTET</v>
      </c>
    </row>
    <row r="13" spans="1:10" ht="30">
      <c r="A13" s="181"/>
      <c r="B13" s="182" t="s">
        <v>2870</v>
      </c>
      <c r="C13" s="182" t="s">
        <v>2869</v>
      </c>
      <c r="D13" s="230"/>
      <c r="E13" s="230"/>
      <c r="F13" s="221">
        <f>SUMIF('Unos prihoda i primitaka'!$L$3:$L$501,$B13,'Unos prihoda i primitaka'!G$3:G$501)</f>
        <v>214400</v>
      </c>
      <c r="G13" s="221">
        <f>SUMIF('Unos prihoda i primitaka'!$L$3:$L$501,$B13,'Unos prihoda i primitaka'!H$3:H$501)</f>
        <v>129000</v>
      </c>
      <c r="H13" s="221">
        <f>SUMIF('Unos prihoda i primitaka'!$L$3:$L$501,$B13,'Unos prihoda i primitaka'!I$3:I$501)</f>
        <v>24000</v>
      </c>
      <c r="I13" s="208" t="str">
        <f>'OPĆI DIO'!$C$1</f>
        <v>1940 SVEUČILIŠTE U ZAGREBU - UČITELJSKI FAKULTET</v>
      </c>
    </row>
    <row r="14" spans="1:10">
      <c r="A14" s="181"/>
      <c r="B14" s="182" t="s">
        <v>2872</v>
      </c>
      <c r="C14" s="182" t="s">
        <v>2871</v>
      </c>
      <c r="D14" s="230"/>
      <c r="E14" s="230"/>
      <c r="F14" s="221">
        <f>SUMIF('Unos prihoda i primitaka'!$L$3:$L$501,$B14,'Unos prihoda i primitaka'!G$3:G$501)</f>
        <v>0</v>
      </c>
      <c r="G14" s="221">
        <f>SUMIF('Unos prihoda i primitaka'!$L$3:$L$501,$B14,'Unos prihoda i primitaka'!H$3:H$501)</f>
        <v>0</v>
      </c>
      <c r="H14" s="221">
        <f>SUMIF('Unos prihoda i primitaka'!$L$3:$L$501,$B14,'Unos prihoda i primitaka'!I$3:I$501)</f>
        <v>0</v>
      </c>
      <c r="I14" s="208" t="str">
        <f>'OPĆI DIO'!$C$1</f>
        <v>1940 SVEUČILIŠTE U ZAGREBU - UČITELJSKI FAKULTET</v>
      </c>
    </row>
    <row r="15" spans="1:10" ht="45">
      <c r="A15" s="181"/>
      <c r="B15" s="182" t="s">
        <v>2873</v>
      </c>
      <c r="C15" s="182" t="s">
        <v>2874</v>
      </c>
      <c r="D15" s="230"/>
      <c r="E15" s="230"/>
      <c r="F15" s="221">
        <f>SUMIF('Unos prihoda i primitaka'!$L$3:$L$501,$B15,'Unos prihoda i primitaka'!G$3:G$501)</f>
        <v>2044206</v>
      </c>
      <c r="G15" s="221">
        <f>SUMIF('Unos prihoda i primitaka'!$L$3:$L$501,$B15,'Unos prihoda i primitaka'!H$3:H$501)</f>
        <v>2107576</v>
      </c>
      <c r="H15" s="221">
        <f>SUMIF('Unos prihoda i primitaka'!$L$3:$L$501,$B15,'Unos prihoda i primitaka'!I$3:I$501)</f>
        <v>2172912</v>
      </c>
      <c r="I15" s="208" t="str">
        <f>'OPĆI DIO'!$C$1</f>
        <v>1940 SVEUČILIŠTE U ZAGREBU - UČITELJSKI FAKULTET</v>
      </c>
    </row>
    <row r="16" spans="1:10" ht="30">
      <c r="A16" s="181"/>
      <c r="B16" s="182" t="s">
        <v>2876</v>
      </c>
      <c r="C16" s="182" t="s">
        <v>2875</v>
      </c>
      <c r="D16" s="230"/>
      <c r="E16" s="230"/>
      <c r="F16" s="221">
        <f>SUMIF('Unos prihoda i primitaka'!$L$3:$L$501,$B16,'Unos prihoda i primitaka'!G$3:G$501)</f>
        <v>144393</v>
      </c>
      <c r="G16" s="221">
        <f>SUMIF('Unos prihoda i primitaka'!$L$3:$L$501,$B16,'Unos prihoda i primitaka'!H$3:H$501)</f>
        <v>148869.04200000002</v>
      </c>
      <c r="H16" s="221">
        <f>SUMIF('Unos prihoda i primitaka'!$L$3:$L$501,$B16,'Unos prihoda i primitaka'!I$3:I$501)</f>
        <v>153484</v>
      </c>
      <c r="I16" s="208" t="str">
        <f>'OPĆI DIO'!$C$1</f>
        <v>1940 SVEUČILIŠTE U ZAGREBU - UČITELJSKI FAKULTET</v>
      </c>
    </row>
    <row r="17" spans="1:9" ht="30">
      <c r="A17" s="181"/>
      <c r="B17" s="182" t="s">
        <v>2879</v>
      </c>
      <c r="C17" s="182" t="s">
        <v>2885</v>
      </c>
      <c r="D17" s="230"/>
      <c r="E17" s="230"/>
      <c r="F17" s="221">
        <f>SUMIF('Unos prihoda i primitaka'!$L$3:$L$501,$B17,'Unos prihoda i primitaka'!G$3:G$501)</f>
        <v>12601830</v>
      </c>
      <c r="G17" s="221">
        <f>SUMIF('Unos prihoda i primitaka'!$L$3:$L$501,$B17,'Unos prihoda i primitaka'!H$3:H$501)</f>
        <v>8925057</v>
      </c>
      <c r="H17" s="221">
        <f>SUMIF('Unos prihoda i primitaka'!$L$3:$L$501,$B17,'Unos prihoda i primitaka'!I$3:I$501)</f>
        <v>8925057</v>
      </c>
      <c r="I17" s="208" t="str">
        <f>'OPĆI DIO'!$C$1</f>
        <v>1940 SVEUČILIŠTE U ZAGREBU - UČITELJSKI FAKULTET</v>
      </c>
    </row>
    <row r="18" spans="1:9">
      <c r="A18" s="181"/>
      <c r="B18" s="182" t="s">
        <v>2878</v>
      </c>
      <c r="C18" s="182" t="s">
        <v>2877</v>
      </c>
      <c r="D18" s="230"/>
      <c r="E18" s="230"/>
      <c r="F18" s="221">
        <f>SUMIF('Unos prihoda i primitaka'!$L$3:$L$501,$B18,'Unos prihoda i primitaka'!G$3:G$501)</f>
        <v>0</v>
      </c>
      <c r="G18" s="221">
        <f>SUMIF('Unos prihoda i primitaka'!$L$3:$L$501,$B18,'Unos prihoda i primitaka'!H$3:H$501)</f>
        <v>0</v>
      </c>
      <c r="H18" s="221">
        <f>SUMIF('Unos prihoda i primitaka'!$L$3:$L$501,$B18,'Unos prihoda i primitaka'!I$3:I$501)</f>
        <v>0</v>
      </c>
      <c r="I18" s="208" t="str">
        <f>'OPĆI DIO'!$C$1</f>
        <v>1940 SVEUČILIŠTE U ZAGREBU - UČITELJSKI FAKULTET</v>
      </c>
    </row>
    <row r="19" spans="1:9" s="208" customFormat="1" ht="30">
      <c r="A19" s="205">
        <v>7</v>
      </c>
      <c r="B19" s="205"/>
      <c r="C19" s="206" t="s">
        <v>3656</v>
      </c>
      <c r="D19" s="207">
        <f>+D20+D21</f>
        <v>0</v>
      </c>
      <c r="E19" s="207">
        <f>+E20+E21</f>
        <v>0</v>
      </c>
      <c r="F19" s="207">
        <f>+F20+F21</f>
        <v>0</v>
      </c>
      <c r="G19" s="207">
        <f>+G20+G21</f>
        <v>0</v>
      </c>
      <c r="H19" s="207">
        <f>+H20+H21</f>
        <v>0</v>
      </c>
      <c r="I19" s="208" t="str">
        <f>'OPĆI DIO'!$C$1</f>
        <v>1940 SVEUČILIŠTE U ZAGREBU - UČITELJSKI FAKULTET</v>
      </c>
    </row>
    <row r="20" spans="1:9" ht="30">
      <c r="A20" s="183"/>
      <c r="B20" s="184" t="s">
        <v>2880</v>
      </c>
      <c r="C20" s="182" t="s">
        <v>2881</v>
      </c>
      <c r="D20" s="230"/>
      <c r="E20" s="230"/>
      <c r="F20" s="221">
        <f>SUMIF('Unos prihoda i primitaka'!$L$3:$L$501,$B20,'Unos prihoda i primitaka'!G$3:G$501)</f>
        <v>0</v>
      </c>
      <c r="G20" s="221">
        <f>SUMIF('Unos prihoda i primitaka'!$L$3:$L$501,$B20,'Unos prihoda i primitaka'!H$3:H$501)</f>
        <v>0</v>
      </c>
      <c r="H20" s="221">
        <f>SUMIF('Unos prihoda i primitaka'!$L$3:$L$501,$B20,'Unos prihoda i primitaka'!I$3:I$501)</f>
        <v>0</v>
      </c>
      <c r="I20" s="208" t="str">
        <f>'OPĆI DIO'!$C$1</f>
        <v>1940 SVEUČILIŠTE U ZAGREBU - UČITELJSKI FAKULTET</v>
      </c>
    </row>
    <row r="21" spans="1:9" ht="30">
      <c r="A21" s="183"/>
      <c r="B21" s="184" t="s">
        <v>2882</v>
      </c>
      <c r="C21" s="182" t="s">
        <v>2883</v>
      </c>
      <c r="D21" s="230"/>
      <c r="E21" s="230"/>
      <c r="F21" s="221">
        <f>SUMIF('Unos prihoda i primitaka'!$L$3:$L$501,$B21,'Unos prihoda i primitaka'!G$3:G$501)</f>
        <v>0</v>
      </c>
      <c r="G21" s="221">
        <f>SUMIF('Unos prihoda i primitaka'!$L$3:$L$501,$B21,'Unos prihoda i primitaka'!H$3:H$501)</f>
        <v>0</v>
      </c>
      <c r="H21" s="221">
        <f>SUMIF('Unos prihoda i primitaka'!$L$3:$L$501,$B21,'Unos prihoda i primitaka'!I$3:I$501)</f>
        <v>0</v>
      </c>
      <c r="I21" s="208" t="str">
        <f>'OPĆI DIO'!$C$1</f>
        <v>1940 SVEUČILIŠTE U ZAGREBU - UČITELJSKI FAKULTET</v>
      </c>
    </row>
    <row r="22" spans="1:9"/>
    <row r="23" spans="1:9"/>
    <row r="24" spans="1:9" ht="30">
      <c r="A24" s="303" t="s">
        <v>3654</v>
      </c>
      <c r="B24" s="304"/>
      <c r="C24" s="305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299">
        <v>1</v>
      </c>
      <c r="B25" s="300"/>
      <c r="C25" s="301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0">
        <f>+D27+D35</f>
        <v>0</v>
      </c>
      <c r="E26" s="220">
        <f>+E27+E35</f>
        <v>0</v>
      </c>
      <c r="F26" s="220">
        <f>+F27+F35</f>
        <v>11391445</v>
      </c>
      <c r="G26" s="220">
        <f>+G27+G35</f>
        <v>11310502</v>
      </c>
      <c r="H26" s="220">
        <f>+H27+H35</f>
        <v>11275453</v>
      </c>
      <c r="I26" s="208" t="str">
        <f>'OPĆI DIO'!$C$1</f>
        <v>1940 SVEUČILIŠTE U ZAGREBU - UČITELJSKI FAKULTET</v>
      </c>
    </row>
    <row r="27" spans="1:9">
      <c r="A27" s="181">
        <v>3</v>
      </c>
      <c r="B27" s="181"/>
      <c r="C27" s="181" t="s">
        <v>3657</v>
      </c>
      <c r="D27" s="201">
        <f>SUM(D28:D34)</f>
        <v>0</v>
      </c>
      <c r="E27" s="201">
        <f>SUM(E28:E34)</f>
        <v>0</v>
      </c>
      <c r="F27" s="201">
        <f>SUM(F28:F34)</f>
        <v>11263909</v>
      </c>
      <c r="G27" s="201">
        <f>SUM(G28:G34)</f>
        <v>11183763</v>
      </c>
      <c r="H27" s="201">
        <f>SUM(H28:H34)</f>
        <v>11146915</v>
      </c>
      <c r="I27" s="208" t="str">
        <f>'OPĆI DIO'!$C$1</f>
        <v>1940 SVEUČILIŠTE U ZAGREBU - UČITELJSKI FAKULTET</v>
      </c>
    </row>
    <row r="28" spans="1:9">
      <c r="A28" s="181"/>
      <c r="B28" s="182">
        <v>31</v>
      </c>
      <c r="C28" s="182" t="s">
        <v>194</v>
      </c>
      <c r="D28" s="231"/>
      <c r="E28" s="231"/>
      <c r="F28" s="223">
        <f>SUMIF('Unos rashoda i izdataka'!$P$3:$P$501,$B28,'Unos rashoda i izdataka'!J$3:J$501)+SUMIF('Unos rashoda P4'!$S$3:$S$501,$B28,'Unos rashoda P4'!H$3:H$501)</f>
        <v>9448108</v>
      </c>
      <c r="G28" s="223">
        <f>SUMIF('Unos rashoda i izdataka'!$P$3:$P$501,$B28,'Unos rashoda i izdataka'!K$3:K$501)+SUMIF('Unos rashoda P4'!$S$3:$S$501,$B28,'Unos rashoda P4'!I$3:I$501)</f>
        <v>9407752</v>
      </c>
      <c r="H28" s="223">
        <f>SUMIF('Unos rashoda i izdataka'!$P$3:$P$501,$B28,'Unos rashoda i izdataka'!L$3:L$501)+SUMIF('Unos rashoda P4'!$S$3:$S$501,$B28,'Unos rashoda P4'!J$3:J$501)</f>
        <v>9408723</v>
      </c>
      <c r="I28" s="208" t="str">
        <f>'OPĆI DIO'!$C$1</f>
        <v>1940 SVEUČILIŠTE U ZAGREBU - UČITELJSKI FAKULTET</v>
      </c>
    </row>
    <row r="29" spans="1:9">
      <c r="A29" s="184"/>
      <c r="B29" s="184">
        <v>32</v>
      </c>
      <c r="C29" s="190" t="s">
        <v>195</v>
      </c>
      <c r="D29" s="232"/>
      <c r="E29" s="232"/>
      <c r="F29" s="223">
        <f>SUMIF('Unos rashoda i izdataka'!$P$3:$P$501,$B29,'Unos rashoda i izdataka'!J$3:J$501)+SUMIF('Unos rashoda P4'!$S$3:$S$501,$B29,'Unos rashoda P4'!H$3:H$501)</f>
        <v>1774037</v>
      </c>
      <c r="G29" s="223">
        <f>SUMIF('Unos rashoda i izdataka'!$P$3:$P$501,$B29,'Unos rashoda i izdataka'!K$3:K$501)+SUMIF('Unos rashoda P4'!$S$3:$S$501,$B29,'Unos rashoda P4'!I$3:I$501)</f>
        <v>1733561</v>
      </c>
      <c r="H29" s="223">
        <f>SUMIF('Unos rashoda i izdataka'!$P$3:$P$501,$B29,'Unos rashoda i izdataka'!L$3:L$501)+SUMIF('Unos rashoda P4'!$S$3:$S$501,$B29,'Unos rashoda P4'!J$3:J$501)</f>
        <v>1694997</v>
      </c>
      <c r="I29" s="208" t="str">
        <f>'OPĆI DIO'!$C$1</f>
        <v>1940 SVEUČILIŠTE U ZAGREBU - UČITELJSKI FAKULTET</v>
      </c>
    </row>
    <row r="30" spans="1:9">
      <c r="A30" s="184"/>
      <c r="B30" s="184">
        <v>34</v>
      </c>
      <c r="C30" s="190" t="s">
        <v>196</v>
      </c>
      <c r="D30" s="232"/>
      <c r="E30" s="232"/>
      <c r="F30" s="223">
        <f>SUMIF('Unos rashoda i izdataka'!$P$3:$P$501,$B30,'Unos rashoda i izdataka'!J$3:J$501)+SUMIF('Unos rashoda P4'!$S$3:$S$501,$B30,'Unos rashoda P4'!H$3:H$501)</f>
        <v>22916</v>
      </c>
      <c r="G30" s="223">
        <f>SUMIF('Unos rashoda i izdataka'!$P$3:$P$501,$B30,'Unos rashoda i izdataka'!K$3:K$501)+SUMIF('Unos rashoda P4'!$S$3:$S$501,$B30,'Unos rashoda P4'!I$3:I$501)</f>
        <v>23362</v>
      </c>
      <c r="H30" s="223">
        <f>SUMIF('Unos rashoda i izdataka'!$P$3:$P$501,$B30,'Unos rashoda i izdataka'!L$3:L$501)+SUMIF('Unos rashoda P4'!$S$3:$S$501,$B30,'Unos rashoda P4'!J$3:J$501)</f>
        <v>23859</v>
      </c>
      <c r="I30" s="208" t="str">
        <f>'OPĆI DIO'!$C$1</f>
        <v>1940 SVEUČILIŠTE U ZAGREBU - UČITELJSKI FAKULTET</v>
      </c>
    </row>
    <row r="31" spans="1:9">
      <c r="A31" s="184"/>
      <c r="B31" s="184">
        <v>35</v>
      </c>
      <c r="C31" s="190" t="s">
        <v>242</v>
      </c>
      <c r="D31" s="232"/>
      <c r="E31" s="232"/>
      <c r="F31" s="223">
        <f>SUMIF('Unos rashoda i izdataka'!$P$3:$P$501,$B31,'Unos rashoda i izdataka'!J$3:J$501)+SUMIF('Unos rashoda P4'!$S$3:$S$501,$B31,'Unos rashoda P4'!H$3:H$501)</f>
        <v>0</v>
      </c>
      <c r="G31" s="223">
        <f>SUMIF('Unos rashoda i izdataka'!$P$3:$P$501,$B31,'Unos rashoda i izdataka'!K$3:K$501)+SUMIF('Unos rashoda P4'!$S$3:$S$501,$B31,'Unos rashoda P4'!I$3:I$501)</f>
        <v>0</v>
      </c>
      <c r="H31" s="223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1940 SVEUČILIŠTE U ZAGREBU - UČITELJSKI FAKULTET</v>
      </c>
    </row>
    <row r="32" spans="1:9" ht="30">
      <c r="A32" s="184"/>
      <c r="B32" s="184">
        <v>36</v>
      </c>
      <c r="C32" s="190" t="s">
        <v>197</v>
      </c>
      <c r="D32" s="232"/>
      <c r="E32" s="232"/>
      <c r="F32" s="223">
        <f>SUMIF('Unos rashoda i izdataka'!$P$3:$P$501,$B32,'Unos rashoda i izdataka'!J$3:J$501)+SUMIF('Unos rashoda P4'!$S$3:$S$501,$B32,'Unos rashoda P4'!H$3:H$501)</f>
        <v>0</v>
      </c>
      <c r="G32" s="223">
        <f>SUMIF('Unos rashoda i izdataka'!$P$3:$P$501,$B32,'Unos rashoda i izdataka'!K$3:K$501)+SUMIF('Unos rashoda P4'!$S$3:$S$501,$B32,'Unos rashoda P4'!I$3:I$501)</f>
        <v>0</v>
      </c>
      <c r="H32" s="223">
        <f>SUMIF('Unos rashoda i izdataka'!$P$3:$P$501,$B32,'Unos rashoda i izdataka'!L$3:L$501)+SUMIF('Unos rashoda P4'!$S$3:$S$501,$B32,'Unos rashoda P4'!J$3:J$501)</f>
        <v>0</v>
      </c>
      <c r="I32" s="208" t="str">
        <f>'OPĆI DIO'!$C$1</f>
        <v>1940 SVEUČILIŠTE U ZAGREBU - UČITELJSKI FAKULTET</v>
      </c>
    </row>
    <row r="33" spans="1:9" ht="30">
      <c r="A33" s="184"/>
      <c r="B33" s="184">
        <v>37</v>
      </c>
      <c r="C33" s="190" t="s">
        <v>243</v>
      </c>
      <c r="D33" s="232"/>
      <c r="E33" s="232"/>
      <c r="F33" s="223">
        <f>SUMIF('Unos rashoda i izdataka'!$P$3:$P$501,$B33,'Unos rashoda i izdataka'!J$3:J$501)+SUMIF('Unos rashoda P4'!$S$3:$S$501,$B33,'Unos rashoda P4'!H$3:H$501)</f>
        <v>18848</v>
      </c>
      <c r="G33" s="223">
        <f>SUMIF('Unos rashoda i izdataka'!$P$3:$P$501,$B33,'Unos rashoda i izdataka'!K$3:K$501)+SUMIF('Unos rashoda P4'!$S$3:$S$501,$B33,'Unos rashoda P4'!I$3:I$501)</f>
        <v>19088</v>
      </c>
      <c r="H33" s="223">
        <f>SUMIF('Unos rashoda i izdataka'!$P$3:$P$501,$B33,'Unos rashoda i izdataka'!L$3:L$501)+SUMIF('Unos rashoda P4'!$S$3:$S$501,$B33,'Unos rashoda P4'!J$3:J$501)</f>
        <v>19336</v>
      </c>
      <c r="I33" s="208" t="str">
        <f>'OPĆI DIO'!$C$1</f>
        <v>1940 SVEUČILIŠTE U ZAGREBU - UČITELJSKI FAKULTET</v>
      </c>
    </row>
    <row r="34" spans="1:9" ht="30">
      <c r="A34" s="184"/>
      <c r="B34" s="184">
        <v>38</v>
      </c>
      <c r="C34" s="272" t="s">
        <v>6613</v>
      </c>
      <c r="D34" s="232"/>
      <c r="E34" s="232"/>
      <c r="F34" s="223">
        <f>SUMIF('Unos rashoda i izdataka'!$P$3:$P$501,$B34,'Unos rashoda i izdataka'!J$3:J$501)+SUMIF('Unos rashoda P4'!$S$3:$S$501,$B34,'Unos rashoda P4'!H$3:H$501)</f>
        <v>0</v>
      </c>
      <c r="G34" s="223">
        <f>SUMIF('Unos rashoda i izdataka'!$P$3:$P$501,$B34,'Unos rashoda i izdataka'!K$3:K$501)+SUMIF('Unos rashoda P4'!$S$3:$S$501,$B34,'Unos rashoda P4'!I$3:I$501)</f>
        <v>0</v>
      </c>
      <c r="H34" s="223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1940 SVEUČILIŠTE U ZAGREBU - UČITELJSKI FAKULTET</v>
      </c>
    </row>
    <row r="35" spans="1:9" ht="30">
      <c r="A35" s="187">
        <v>4</v>
      </c>
      <c r="B35" s="187"/>
      <c r="C35" s="188" t="s">
        <v>3658</v>
      </c>
      <c r="D35" s="201">
        <f>SUM(D36:D40)</f>
        <v>0</v>
      </c>
      <c r="E35" s="201">
        <f>SUM(E36:E40)</f>
        <v>0</v>
      </c>
      <c r="F35" s="201">
        <f>SUM(F36:F40)</f>
        <v>127536</v>
      </c>
      <c r="G35" s="201">
        <f>SUM(G36:G40)</f>
        <v>126739</v>
      </c>
      <c r="H35" s="201">
        <f>SUM(H36:H40)</f>
        <v>128538</v>
      </c>
      <c r="I35" s="208" t="str">
        <f>'OPĆI DIO'!$C$1</f>
        <v>1940 SVEUČILIŠTE U ZAGREBU - UČITELJSKI FAKULTET</v>
      </c>
    </row>
    <row r="36" spans="1:9" ht="30">
      <c r="A36" s="182"/>
      <c r="B36" s="182">
        <v>41</v>
      </c>
      <c r="C36" s="189" t="s">
        <v>244</v>
      </c>
      <c r="D36" s="231"/>
      <c r="E36" s="231"/>
      <c r="F36" s="223">
        <f>SUMIF('Unos rashoda i izdataka'!$P$3:$P$501,$B36,'Unos rashoda i izdataka'!J$3:J$501)+SUMIF('Unos rashoda P4'!$S$3:$S$501,$B36,'Unos rashoda P4'!H$3:H$501)</f>
        <v>0</v>
      </c>
      <c r="G36" s="223">
        <f>SUMIF('Unos rashoda i izdataka'!$P$3:$P$501,$B36,'Unos rashoda i izdataka'!K$3:K$501)+SUMIF('Unos rashoda P4'!$S$3:$S$501,$B36,'Unos rashoda P4'!I$3:I$501)</f>
        <v>0</v>
      </c>
      <c r="H36" s="223">
        <f>SUMIF('Unos rashoda i izdataka'!$P$3:$P$501,$B36,'Unos rashoda i izdataka'!L$3:L$501)+SUMIF('Unos rashoda P4'!$S$3:$S$501,$B36,'Unos rashoda P4'!J$3:J$501)</f>
        <v>0</v>
      </c>
      <c r="I36" s="208" t="str">
        <f>'OPĆI DIO'!$C$1</f>
        <v>1940 SVEUČILIŠTE U ZAGREBU - UČITELJSKI FAKULTET</v>
      </c>
    </row>
    <row r="37" spans="1:9" ht="30">
      <c r="A37" s="182"/>
      <c r="B37" s="182">
        <v>42</v>
      </c>
      <c r="C37" s="189" t="s">
        <v>225</v>
      </c>
      <c r="D37" s="231"/>
      <c r="E37" s="231"/>
      <c r="F37" s="223">
        <f>SUMIF('Unos rashoda i izdataka'!$P$3:$P$501,$B37,'Unos rashoda i izdataka'!J$3:J$501)+SUMIF('Unos rashoda P4'!$S$3:$S$501,$B37,'Unos rashoda P4'!H$3:H$501)</f>
        <v>127536</v>
      </c>
      <c r="G37" s="223">
        <f>SUMIF('Unos rashoda i izdataka'!$P$3:$P$501,$B37,'Unos rashoda i izdataka'!K$3:K$501)+SUMIF('Unos rashoda P4'!$S$3:$S$501,$B37,'Unos rashoda P4'!I$3:I$501)</f>
        <v>126739</v>
      </c>
      <c r="H37" s="223">
        <f>SUMIF('Unos rashoda i izdataka'!$P$3:$P$501,$B37,'Unos rashoda i izdataka'!L$3:L$501)+SUMIF('Unos rashoda P4'!$S$3:$S$501,$B37,'Unos rashoda P4'!J$3:J$501)</f>
        <v>128538</v>
      </c>
      <c r="I37" s="208" t="str">
        <f>'OPĆI DIO'!$C$1</f>
        <v>1940 SVEUČILIŠTE U ZAGREBU - UČITELJSKI FAKULTET</v>
      </c>
    </row>
    <row r="38" spans="1:9" ht="30">
      <c r="A38" s="182"/>
      <c r="B38" s="182">
        <v>43</v>
      </c>
      <c r="C38" s="189" t="s">
        <v>245</v>
      </c>
      <c r="D38" s="231"/>
      <c r="E38" s="231"/>
      <c r="F38" s="223">
        <f>SUMIF('Unos rashoda i izdataka'!$P$3:$P$501,$B38,'Unos rashoda i izdataka'!J$3:J$501)+SUMIF('Unos rashoda P4'!$S$3:$S$501,$B38,'Unos rashoda P4'!H$3:H$501)</f>
        <v>0</v>
      </c>
      <c r="G38" s="223">
        <f>SUMIF('Unos rashoda i izdataka'!$P$3:$P$501,$B38,'Unos rashoda i izdataka'!K$3:K$501)+SUMIF('Unos rashoda P4'!$S$3:$S$501,$B38,'Unos rashoda P4'!I$3:I$501)</f>
        <v>0</v>
      </c>
      <c r="H38" s="223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1940 SVEUČILIŠTE U ZAGREBU - UČITELJSKI FAKULTET</v>
      </c>
    </row>
    <row r="39" spans="1:9" ht="30">
      <c r="A39" s="182"/>
      <c r="B39" s="182">
        <v>44</v>
      </c>
      <c r="C39" s="189" t="s">
        <v>246</v>
      </c>
      <c r="D39" s="231"/>
      <c r="E39" s="231"/>
      <c r="F39" s="223">
        <f>SUMIF('Unos rashoda i izdataka'!$P$3:$P$501,$B39,'Unos rashoda i izdataka'!J$3:J$501)+SUMIF('Unos rashoda P4'!$S$3:$S$501,$B39,'Unos rashoda P4'!H$3:H$501)</f>
        <v>0</v>
      </c>
      <c r="G39" s="223">
        <f>SUMIF('Unos rashoda i izdataka'!$P$3:$P$501,$B39,'Unos rashoda i izdataka'!K$3:K$501)+SUMIF('Unos rashoda P4'!$S$3:$S$501,$B39,'Unos rashoda P4'!I$3:I$501)</f>
        <v>0</v>
      </c>
      <c r="H39" s="223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1940 SVEUČILIŠTE U ZAGREBU - UČITELJSKI FAKULTET</v>
      </c>
    </row>
    <row r="40" spans="1:9" ht="30">
      <c r="A40" s="182"/>
      <c r="B40" s="182">
        <v>45</v>
      </c>
      <c r="C40" s="189" t="s">
        <v>198</v>
      </c>
      <c r="D40" s="231"/>
      <c r="E40" s="231"/>
      <c r="F40" s="223">
        <f>SUMIF('Unos rashoda i izdataka'!$P$3:$P$501,$B40,'Unos rashoda i izdataka'!J$3:J$501)+SUMIF('Unos rashoda P4'!$S$3:$S$501,$B40,'Unos rashoda P4'!H$3:H$501)</f>
        <v>0</v>
      </c>
      <c r="G40" s="223">
        <f>SUMIF('Unos rashoda i izdataka'!$P$3:$P$501,$B40,'Unos rashoda i izdataka'!K$3:K$501)+SUMIF('Unos rashoda P4'!$S$3:$S$501,$B40,'Unos rashoda P4'!I$3:I$501)</f>
        <v>0</v>
      </c>
      <c r="H40" s="223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1940 SVEUČILIŠTE U ZAGREBU - UČITELJSKI FAKULTET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C7" sqref="C7"/>
    </sheetView>
  </sheetViews>
  <sheetFormatPr defaultColWidth="0" defaultRowHeight="15" zeroHeight="1"/>
  <cols>
    <col min="1" max="1" width="9.140625" style="185" customWidth="1"/>
    <col min="2" max="2" width="42" style="185" customWidth="1"/>
    <col min="3" max="7" width="15.7109375" style="185" customWidth="1"/>
    <col min="8" max="8" width="0" style="185" hidden="1" customWidth="1"/>
    <col min="9" max="16384" width="9.140625" style="185" hidden="1"/>
  </cols>
  <sheetData>
    <row r="1" spans="1:8" s="197" customFormat="1" ht="18.75">
      <c r="B1" s="302" t="s">
        <v>3659</v>
      </c>
      <c r="C1" s="302"/>
      <c r="D1" s="302"/>
      <c r="E1" s="302"/>
      <c r="F1" s="302"/>
      <c r="G1" s="302"/>
    </row>
    <row r="2" spans="1:8">
      <c r="B2" s="176"/>
      <c r="C2" s="176"/>
      <c r="D2" s="176"/>
      <c r="E2" s="176"/>
      <c r="F2" s="176"/>
      <c r="G2" s="176"/>
    </row>
    <row r="3" spans="1:8" ht="30">
      <c r="A3" s="244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4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4"/>
      <c r="B5" s="239" t="s">
        <v>2944</v>
      </c>
      <c r="C5" s="203">
        <f>+C6+C9+C11+C14+C23+C26</f>
        <v>0</v>
      </c>
      <c r="D5" s="203">
        <f>+D6+D9+D11+D14+D23+D26</f>
        <v>0</v>
      </c>
      <c r="E5" s="203">
        <f>+E6+E9+E11+E14+E23+E26+E28</f>
        <v>15004829</v>
      </c>
      <c r="F5" s="203">
        <f>+F6+F9+F11+F14+F23+F26+F28</f>
        <v>11310502.041999999</v>
      </c>
      <c r="G5" s="203">
        <f>+G6+G9+G11+G14+G23+G26+G28</f>
        <v>11275453</v>
      </c>
      <c r="H5" s="208" t="str">
        <f>'OPĆI DIO'!$C$1</f>
        <v>1940 SVEUČILIŠTE U ZAGREBU - UČITELJSKI FAKULTET</v>
      </c>
    </row>
    <row r="6" spans="1:8">
      <c r="A6" s="244">
        <v>1</v>
      </c>
      <c r="B6" s="240" t="s">
        <v>3660</v>
      </c>
      <c r="C6" s="204">
        <f>+C7+C8</f>
        <v>0</v>
      </c>
      <c r="D6" s="202">
        <f>+D7+D8</f>
        <v>0</v>
      </c>
      <c r="E6" s="202">
        <f>+E7+E8</f>
        <v>8946846</v>
      </c>
      <c r="F6" s="202">
        <f>+F7+F8</f>
        <v>8925057</v>
      </c>
      <c r="G6" s="202">
        <f>+G7+G8</f>
        <v>8925057</v>
      </c>
      <c r="H6" s="208" t="str">
        <f>'OPĆI DIO'!$C$1</f>
        <v>1940 SVEUČILIŠTE U ZAGREBU - UČITELJSKI FAKULTET</v>
      </c>
    </row>
    <row r="7" spans="1:8">
      <c r="A7" s="244">
        <v>11</v>
      </c>
      <c r="B7" s="241" t="s">
        <v>3661</v>
      </c>
      <c r="C7" s="230"/>
      <c r="D7" s="230"/>
      <c r="E7" s="221">
        <f>SUMIF('Unos prihoda i primitaka'!$C$3:$C$501,$A7,'Unos prihoda i primitaka'!G$3:G$501)</f>
        <v>8946846</v>
      </c>
      <c r="F7" s="221">
        <f>SUMIF('Unos prihoda i primitaka'!$C$3:$C$501,$A7,'Unos prihoda i primitaka'!H$3:H$501)</f>
        <v>8925057</v>
      </c>
      <c r="G7" s="221">
        <f>SUMIF('Unos prihoda i primitaka'!$C$3:$C$501,$A7,'Unos prihoda i primitaka'!I$3:I$501)</f>
        <v>8925057</v>
      </c>
      <c r="H7" s="208" t="str">
        <f>'OPĆI DIO'!$C$1</f>
        <v>1940 SVEUČILIŠTE U ZAGREBU - UČITELJSKI FAKULTET</v>
      </c>
    </row>
    <row r="8" spans="1:8">
      <c r="A8" s="244">
        <v>12</v>
      </c>
      <c r="B8" s="242" t="s">
        <v>3662</v>
      </c>
      <c r="C8" s="230"/>
      <c r="D8" s="230"/>
      <c r="E8" s="221">
        <f>SUMIF('Unos prihoda i primitaka'!$C$3:$C$501,$A8,'Unos prihoda i primitaka'!G$3:G$501)</f>
        <v>0</v>
      </c>
      <c r="F8" s="221">
        <f>SUMIF('Unos prihoda i primitaka'!$C$3:$C$501,$A8,'Unos prihoda i primitaka'!H$3:H$501)</f>
        <v>0</v>
      </c>
      <c r="G8" s="221">
        <f>SUMIF('Unos prihoda i primitaka'!$C$3:$C$501,$A8,'Unos prihoda i primitaka'!I$3:I$501)</f>
        <v>0</v>
      </c>
      <c r="H8" s="208" t="str">
        <f>'OPĆI DIO'!$C$1</f>
        <v>1940 SVEUČILIŠTE U ZAGREBU - UČITELJSKI FAKULTET</v>
      </c>
    </row>
    <row r="9" spans="1:8" s="227" customFormat="1">
      <c r="A9" s="268">
        <v>3</v>
      </c>
      <c r="B9" s="240" t="s">
        <v>3663</v>
      </c>
      <c r="C9" s="202">
        <f>+C10</f>
        <v>0</v>
      </c>
      <c r="D9" s="202">
        <f>+D10</f>
        <v>0</v>
      </c>
      <c r="E9" s="202">
        <f>+E10</f>
        <v>144393</v>
      </c>
      <c r="F9" s="202">
        <f>+F10</f>
        <v>148869.04200000002</v>
      </c>
      <c r="G9" s="202">
        <f>+G10</f>
        <v>153484</v>
      </c>
      <c r="H9" s="208" t="str">
        <f>'OPĆI DIO'!$C$1</f>
        <v>1940 SVEUČILIŠTE U ZAGREBU - UČITELJSKI FAKULTET</v>
      </c>
    </row>
    <row r="10" spans="1:8">
      <c r="A10" s="244">
        <v>31</v>
      </c>
      <c r="B10" s="243" t="s">
        <v>3664</v>
      </c>
      <c r="C10" s="230"/>
      <c r="D10" s="230"/>
      <c r="E10" s="221">
        <f>SUMIF('Unos prihoda i primitaka'!$C$3:$C$501,$A10,'Unos prihoda i primitaka'!G$3:G$501)</f>
        <v>144393</v>
      </c>
      <c r="F10" s="221">
        <f>SUMIF('Unos prihoda i primitaka'!$C$3:$C$501,$A10,'Unos prihoda i primitaka'!H$3:H$501)</f>
        <v>148869.04200000002</v>
      </c>
      <c r="G10" s="221">
        <f>SUMIF('Unos prihoda i primitaka'!$C$3:$C$501,$A10,'Unos prihoda i primitaka'!I$3:I$501)</f>
        <v>153484</v>
      </c>
      <c r="H10" s="208" t="str">
        <f>'OPĆI DIO'!$C$1</f>
        <v>1940 SVEUČILIŠTE U ZAGREBU - UČITELJSKI FAKULTET</v>
      </c>
    </row>
    <row r="11" spans="1:8" s="227" customFormat="1">
      <c r="A11" s="268">
        <v>4</v>
      </c>
      <c r="B11" s="240" t="s">
        <v>3665</v>
      </c>
      <c r="C11" s="202">
        <f>+C12+C13</f>
        <v>0</v>
      </c>
      <c r="D11" s="202">
        <f>+D12+D13</f>
        <v>0</v>
      </c>
      <c r="E11" s="202">
        <f>+E12+E13</f>
        <v>2044206</v>
      </c>
      <c r="F11" s="202">
        <f>+F12+F13</f>
        <v>2107576</v>
      </c>
      <c r="G11" s="202">
        <f>+G12+G13</f>
        <v>2172912</v>
      </c>
      <c r="H11" s="208" t="str">
        <f>'OPĆI DIO'!$C$1</f>
        <v>1940 SVEUČILIŠTE U ZAGREBU - UČITELJSKI FAKULTET</v>
      </c>
    </row>
    <row r="12" spans="1:8">
      <c r="A12" s="244">
        <v>41</v>
      </c>
      <c r="B12" s="243" t="s">
        <v>3666</v>
      </c>
      <c r="C12" s="230"/>
      <c r="D12" s="230"/>
      <c r="E12" s="221">
        <f>SUMIF('Unos prihoda i primitaka'!$C$3:$C$501,$A12,'Unos prihoda i primitaka'!G$3:G$501)</f>
        <v>0</v>
      </c>
      <c r="F12" s="221">
        <f>SUMIF('Unos prihoda i primitaka'!$C$3:$C$501,$A12,'Unos prihoda i primitaka'!H$3:H$501)</f>
        <v>0</v>
      </c>
      <c r="G12" s="221">
        <f>SUMIF('Unos prihoda i primitaka'!$C$3:$C$501,$A12,'Unos prihoda i primitaka'!I$3:I$501)</f>
        <v>0</v>
      </c>
      <c r="H12" s="208" t="str">
        <f>'OPĆI DIO'!$C$1</f>
        <v>1940 SVEUČILIŠTE U ZAGREBU - UČITELJSKI FAKULTET</v>
      </c>
    </row>
    <row r="13" spans="1:8">
      <c r="A13" s="244">
        <v>43</v>
      </c>
      <c r="B13" s="243" t="s">
        <v>3667</v>
      </c>
      <c r="C13" s="230"/>
      <c r="D13" s="230"/>
      <c r="E13" s="221">
        <f>SUMIF('Unos prihoda i primitaka'!$C$3:$C$501,$A13,'Unos prihoda i primitaka'!G$3:G$501)-'B.2 RAČUN FINANC IF'!E7</f>
        <v>2044206</v>
      </c>
      <c r="F13" s="221">
        <f>SUMIF('Unos prihoda i primitaka'!$C$3:$C$501,$A13,'Unos prihoda i primitaka'!H$3:H$501)-'B.2 RAČUN FINANC IF'!F7</f>
        <v>2107576</v>
      </c>
      <c r="G13" s="221">
        <f>SUMIF('Unos prihoda i primitaka'!$C$3:$C$501,$A13,'Unos prihoda i primitaka'!I$3:I$501)-'B.2 RAČUN FINANC IF'!G7</f>
        <v>2172912</v>
      </c>
      <c r="H13" s="208" t="str">
        <f>'OPĆI DIO'!$C$1</f>
        <v>1940 SVEUČILIŠTE U ZAGREBU - UČITELJSKI FAKULTET</v>
      </c>
    </row>
    <row r="14" spans="1:8" s="227" customFormat="1">
      <c r="A14" s="268">
        <v>5</v>
      </c>
      <c r="B14" s="240" t="s">
        <v>3668</v>
      </c>
      <c r="C14" s="202">
        <f>SUM(C15:C22)</f>
        <v>0</v>
      </c>
      <c r="D14" s="202">
        <f>SUM(D15:D22)</f>
        <v>0</v>
      </c>
      <c r="E14" s="202">
        <f>SUM(E15:E22)</f>
        <v>214400</v>
      </c>
      <c r="F14" s="202">
        <f>SUM(F15:F22)</f>
        <v>129000</v>
      </c>
      <c r="G14" s="202">
        <f>SUM(G15:G22)</f>
        <v>24000</v>
      </c>
      <c r="H14" s="208" t="str">
        <f>'OPĆI DIO'!$C$1</f>
        <v>1940 SVEUČILIŠTE U ZAGREBU - UČITELJSKI FAKULTET</v>
      </c>
    </row>
    <row r="15" spans="1:8">
      <c r="A15" s="244">
        <v>51</v>
      </c>
      <c r="B15" s="243" t="s">
        <v>3669</v>
      </c>
      <c r="C15" s="230"/>
      <c r="D15" s="230"/>
      <c r="E15" s="221">
        <f>SUMIF('Unos prihoda i primitaka'!$C$3:$C$501,$A15,'Unos prihoda i primitaka'!G$3:G$501)</f>
        <v>190400</v>
      </c>
      <c r="F15" s="221">
        <f>SUMIF('Unos prihoda i primitaka'!$C$3:$C$501,$A15,'Unos prihoda i primitaka'!H$3:H$501)</f>
        <v>105000</v>
      </c>
      <c r="G15" s="221">
        <f>SUMIF('Unos prihoda i primitaka'!$C$3:$C$501,$A15,'Unos prihoda i primitaka'!I$3:I$501)</f>
        <v>0</v>
      </c>
      <c r="H15" s="208" t="str">
        <f>'OPĆI DIO'!$C$1</f>
        <v>1940 SVEUČILIŠTE U ZAGREBU - UČITELJSKI FAKULTET</v>
      </c>
    </row>
    <row r="16" spans="1:8">
      <c r="A16" s="244">
        <v>52</v>
      </c>
      <c r="B16" s="243" t="s">
        <v>3670</v>
      </c>
      <c r="C16" s="230"/>
      <c r="D16" s="230"/>
      <c r="E16" s="221">
        <f>SUMIF('Unos prihoda i primitaka'!$C$3:$C$501,$A16,'Unos prihoda i primitaka'!G$3:G$501)</f>
        <v>24000</v>
      </c>
      <c r="F16" s="221">
        <f>SUMIF('Unos prihoda i primitaka'!$C$3:$C$501,$A16,'Unos prihoda i primitaka'!H$3:H$501)</f>
        <v>24000</v>
      </c>
      <c r="G16" s="221">
        <f>SUMIF('Unos prihoda i primitaka'!$C$3:$C$501,$A16,'Unos prihoda i primitaka'!I$3:I$501)</f>
        <v>24000</v>
      </c>
      <c r="H16" s="208" t="str">
        <f>'OPĆI DIO'!$C$1</f>
        <v>1940 SVEUČILIŠTE U ZAGREBU - UČITELJSKI FAKULTET</v>
      </c>
    </row>
    <row r="17" spans="1:8">
      <c r="A17" s="244">
        <v>552</v>
      </c>
      <c r="B17" s="243" t="s">
        <v>3671</v>
      </c>
      <c r="C17" s="230"/>
      <c r="D17" s="230"/>
      <c r="E17" s="221">
        <f>SUMIF('Unos prihoda i primitaka'!$C$3:$C$501,$A17,'Unos prihoda i primitaka'!G$3:G$501)</f>
        <v>0</v>
      </c>
      <c r="F17" s="221">
        <f>SUMIF('Unos prihoda i primitaka'!$C$3:$C$501,$A17,'Unos prihoda i primitaka'!H$3:H$501)</f>
        <v>0</v>
      </c>
      <c r="G17" s="221">
        <f>SUMIF('Unos prihoda i primitaka'!$C$3:$C$501,$A17,'Unos prihoda i primitaka'!I$3:I$501)</f>
        <v>0</v>
      </c>
      <c r="H17" s="208" t="str">
        <f>'OPĆI DIO'!$C$1</f>
        <v>1940 SVEUČILIŠTE U ZAGREBU - UČITELJSKI FAKULTET</v>
      </c>
    </row>
    <row r="18" spans="1:8">
      <c r="A18" s="244">
        <v>559</v>
      </c>
      <c r="B18" s="243" t="s">
        <v>3672</v>
      </c>
      <c r="C18" s="230"/>
      <c r="D18" s="230"/>
      <c r="E18" s="221">
        <f>SUMIF('Unos prihoda i primitaka'!$C$3:$C$501,$A18,'Unos prihoda i primitaka'!G$3:G$501)</f>
        <v>0</v>
      </c>
      <c r="F18" s="221">
        <f>SUMIF('Unos prihoda i primitaka'!$C$3:$C$501,$A18,'Unos prihoda i primitaka'!H$3:H$501)</f>
        <v>0</v>
      </c>
      <c r="G18" s="221">
        <f>SUMIF('Unos prihoda i primitaka'!$C$3:$C$501,$A18,'Unos prihoda i primitaka'!I$3:I$501)</f>
        <v>0</v>
      </c>
      <c r="H18" s="208" t="str">
        <f>'OPĆI DIO'!$C$1</f>
        <v>1940 SVEUČILIŠTE U ZAGREBU - UČITELJSKI FAKULTET</v>
      </c>
    </row>
    <row r="19" spans="1:8">
      <c r="A19" s="244">
        <v>561</v>
      </c>
      <c r="B19" s="243" t="s">
        <v>3673</v>
      </c>
      <c r="C19" s="230"/>
      <c r="D19" s="230"/>
      <c r="E19" s="221">
        <f>SUMIF('Unos prihoda i primitaka'!$C$3:$C$501,$A19,'Unos prihoda i primitaka'!G$3:G$501)</f>
        <v>0</v>
      </c>
      <c r="F19" s="221">
        <f>SUMIF('Unos prihoda i primitaka'!$C$3:$C$501,$A19,'Unos prihoda i primitaka'!H$3:H$501)</f>
        <v>0</v>
      </c>
      <c r="G19" s="221">
        <f>SUMIF('Unos prihoda i primitaka'!$C$3:$C$501,$A19,'Unos prihoda i primitaka'!I$3:I$501)</f>
        <v>0</v>
      </c>
      <c r="H19" s="208" t="str">
        <f>'OPĆI DIO'!$C$1</f>
        <v>1940 SVEUČILIŠTE U ZAGREBU - UČITELJSKI FAKULTET</v>
      </c>
    </row>
    <row r="20" spans="1:8" ht="18" customHeight="1">
      <c r="A20" s="244">
        <v>563</v>
      </c>
      <c r="B20" s="243" t="s">
        <v>3674</v>
      </c>
      <c r="C20" s="230"/>
      <c r="D20" s="230"/>
      <c r="E20" s="221">
        <f>SUMIF('Unos prihoda i primitaka'!$C$3:$C$501,$A20,'Unos prihoda i primitaka'!G$3:G$501)</f>
        <v>0</v>
      </c>
      <c r="F20" s="221">
        <f>SUMIF('Unos prihoda i primitaka'!$C$3:$C$501,$A20,'Unos prihoda i primitaka'!H$3:H$501)</f>
        <v>0</v>
      </c>
      <c r="G20" s="221">
        <f>SUMIF('Unos prihoda i primitaka'!$C$3:$C$501,$A20,'Unos prihoda i primitaka'!I$3:I$501)</f>
        <v>0</v>
      </c>
      <c r="H20" s="208" t="str">
        <f>'OPĆI DIO'!$C$1</f>
        <v>1940 SVEUČILIŠTE U ZAGREBU - UČITELJSKI FAKULTET</v>
      </c>
    </row>
    <row r="21" spans="1:8" ht="30">
      <c r="A21" s="244">
        <v>573</v>
      </c>
      <c r="B21" s="243" t="s">
        <v>974</v>
      </c>
      <c r="C21" s="230"/>
      <c r="D21" s="230"/>
      <c r="E21" s="221">
        <f>SUMIF('Unos prihoda i primitaka'!$C$3:$C$501,$A21,'Unos prihoda i primitaka'!G$3:G$501)</f>
        <v>0</v>
      </c>
      <c r="F21" s="221">
        <f>SUMIF('Unos prihoda i primitaka'!$C$3:$C$501,$A21,'Unos prihoda i primitaka'!H$3:H$501)</f>
        <v>0</v>
      </c>
      <c r="G21" s="221">
        <f>SUMIF('Unos prihoda i primitaka'!$C$3:$C$501,$A21,'Unos prihoda i primitaka'!I$3:I$501)</f>
        <v>0</v>
      </c>
      <c r="H21" s="208" t="str">
        <f>'OPĆI DIO'!$C$1</f>
        <v>1940 SVEUČILIŠTE U ZAGREBU - UČITELJSKI FAKULTET</v>
      </c>
    </row>
    <row r="22" spans="1:8">
      <c r="A22" s="244">
        <v>581</v>
      </c>
      <c r="B22" s="243" t="s">
        <v>3675</v>
      </c>
      <c r="C22" s="230"/>
      <c r="D22" s="230"/>
      <c r="E22" s="221">
        <f>SUMIF('Unos prihoda i primitaka'!$C$3:$C$501,$A22,'Unos prihoda i primitaka'!G$3:G$501)</f>
        <v>0</v>
      </c>
      <c r="F22" s="221">
        <f>SUMIF('Unos prihoda i primitaka'!$C$3:$C$501,$A22,'Unos prihoda i primitaka'!H$3:H$501)</f>
        <v>0</v>
      </c>
      <c r="G22" s="221">
        <f>SUMIF('Unos prihoda i primitaka'!$C$3:$C$501,$A22,'Unos prihoda i primitaka'!I$3:I$501)</f>
        <v>0</v>
      </c>
      <c r="H22" s="208" t="str">
        <f>'OPĆI DIO'!$C$1</f>
        <v>1940 SVEUČILIŠTE U ZAGREBU - UČITELJSKI FAKULTET</v>
      </c>
    </row>
    <row r="23" spans="1:8" s="227" customFormat="1">
      <c r="A23" s="268">
        <v>6</v>
      </c>
      <c r="B23" s="240" t="s">
        <v>3676</v>
      </c>
      <c r="C23" s="202">
        <f>SUM(C24:C25)</f>
        <v>0</v>
      </c>
      <c r="D23" s="202">
        <f>SUM(D24:D25)</f>
        <v>0</v>
      </c>
      <c r="E23" s="202">
        <f>SUM(E24:E25)</f>
        <v>0</v>
      </c>
      <c r="F23" s="202">
        <f>SUM(F24:F25)</f>
        <v>0</v>
      </c>
      <c r="G23" s="202">
        <f>SUM(G24:G25)</f>
        <v>0</v>
      </c>
      <c r="H23" s="208" t="str">
        <f>'OPĆI DIO'!$C$1</f>
        <v>1940 SVEUČILIŠTE U ZAGREBU - UČITELJSKI FAKULTET</v>
      </c>
    </row>
    <row r="24" spans="1:8">
      <c r="A24" s="244">
        <v>61</v>
      </c>
      <c r="B24" s="243" t="s">
        <v>3677</v>
      </c>
      <c r="C24" s="230"/>
      <c r="D24" s="230"/>
      <c r="E24" s="221">
        <f>SUMIF('Unos prihoda i primitaka'!$C$3:$C$501,$A24,'Unos prihoda i primitaka'!G$3:G$501)</f>
        <v>0</v>
      </c>
      <c r="F24" s="221">
        <f>SUMIF('Unos prihoda i primitaka'!$C$3:$C$501,$A24,'Unos prihoda i primitaka'!H$3:H$501)</f>
        <v>0</v>
      </c>
      <c r="G24" s="221">
        <f>SUMIF('Unos prihoda i primitaka'!$C$3:$C$501,$A24,'Unos prihoda i primitaka'!I$3:I$501)</f>
        <v>0</v>
      </c>
      <c r="H24" s="208" t="str">
        <f>'OPĆI DIO'!$C$1</f>
        <v>1940 SVEUČILIŠTE U ZAGREBU - UČITELJSKI FAKULTET</v>
      </c>
    </row>
    <row r="25" spans="1:8">
      <c r="A25" s="244">
        <v>63</v>
      </c>
      <c r="B25" s="243" t="s">
        <v>3678</v>
      </c>
      <c r="C25" s="230"/>
      <c r="D25" s="230"/>
      <c r="E25" s="221">
        <f>SUMIF('Unos prihoda i primitaka'!$C$3:$C$501,$A25,'Unos prihoda i primitaka'!G$3:G$501)</f>
        <v>0</v>
      </c>
      <c r="F25" s="221">
        <f>SUMIF('Unos prihoda i primitaka'!$C$3:$C$501,$A25,'Unos prihoda i primitaka'!H$3:H$501)</f>
        <v>0</v>
      </c>
      <c r="G25" s="221">
        <f>SUMIF('Unos prihoda i primitaka'!$C$3:$C$501,$A25,'Unos prihoda i primitaka'!I$3:I$501)</f>
        <v>0</v>
      </c>
      <c r="H25" s="208" t="str">
        <f>'OPĆI DIO'!$C$1</f>
        <v>1940 SVEUČILIŠTE U ZAGREBU - UČITELJSKI FAKULTET</v>
      </c>
    </row>
    <row r="26" spans="1:8" s="227" customFormat="1" ht="33.75" customHeight="1">
      <c r="A26" s="268">
        <v>7</v>
      </c>
      <c r="B26" s="240" t="s">
        <v>3679</v>
      </c>
      <c r="C26" s="202">
        <f>+C27</f>
        <v>0</v>
      </c>
      <c r="D26" s="202">
        <f>+D27</f>
        <v>0</v>
      </c>
      <c r="E26" s="202">
        <f>+E27</f>
        <v>0</v>
      </c>
      <c r="F26" s="202">
        <f>+F27</f>
        <v>0</v>
      </c>
      <c r="G26" s="202">
        <f>+G27</f>
        <v>0</v>
      </c>
      <c r="H26" s="208" t="str">
        <f>'OPĆI DIO'!$C$1</f>
        <v>1940 SVEUČILIŠTE U ZAGREBU - UČITELJSKI FAKULTET</v>
      </c>
    </row>
    <row r="27" spans="1:8" ht="30">
      <c r="A27" s="244">
        <v>71</v>
      </c>
      <c r="B27" s="243" t="s">
        <v>3680</v>
      </c>
      <c r="C27" s="230"/>
      <c r="D27" s="230"/>
      <c r="E27" s="221">
        <f>SUMIF('Unos prihoda i primitaka'!$C$3:$C$501,$A27,'Unos prihoda i primitaka'!G$3:G$501)</f>
        <v>0</v>
      </c>
      <c r="F27" s="221">
        <f>SUMIF('Unos prihoda i primitaka'!$C$3:$C$501,$A27,'Unos prihoda i primitaka'!H$3:H$501)</f>
        <v>0</v>
      </c>
      <c r="G27" s="221">
        <f>SUMIF('Unos prihoda i primitaka'!$C$3:$C$501,$A27,'Unos prihoda i primitaka'!I$3:I$501)</f>
        <v>0</v>
      </c>
      <c r="H27" s="208" t="str">
        <f>'OPĆI DIO'!$C$1</f>
        <v>1940 SVEUČILIŠTE U ZAGREBU - UČITELJSKI FAKULTET</v>
      </c>
    </row>
    <row r="28" spans="1:8" s="227" customFormat="1">
      <c r="A28" s="268">
        <v>8</v>
      </c>
      <c r="B28" s="240" t="s">
        <v>3683</v>
      </c>
      <c r="C28" s="202">
        <f>+C29</f>
        <v>0</v>
      </c>
      <c r="D28" s="202">
        <f>+D29</f>
        <v>0</v>
      </c>
      <c r="E28" s="202">
        <f>+E29</f>
        <v>3654984</v>
      </c>
      <c r="F28" s="202">
        <f>+F29</f>
        <v>0</v>
      </c>
      <c r="G28" s="202">
        <f>+G29</f>
        <v>0</v>
      </c>
      <c r="H28" s="208"/>
    </row>
    <row r="29" spans="1:8">
      <c r="A29" s="244">
        <v>815</v>
      </c>
      <c r="B29" s="243" t="s">
        <v>4537</v>
      </c>
      <c r="C29" s="230"/>
      <c r="D29" s="230"/>
      <c r="E29" s="221">
        <f>SUMIF('Unos prihoda i primitaka'!$C$3:$C$501,$A29,'Unos prihoda i primitaka'!G$3:G$501)</f>
        <v>3654984</v>
      </c>
      <c r="F29" s="221">
        <f>SUMIF('Unos prihoda i primitaka'!$C$3:$C$501,$A29,'Unos prihoda i primitaka'!H$3:H$501)</f>
        <v>0</v>
      </c>
      <c r="G29" s="221">
        <f>SUMIF('Unos prihoda i primitaka'!$C$3:$C$501,$A29,'Unos prihoda i primitaka'!I$3:I$501)</f>
        <v>0</v>
      </c>
      <c r="H29" s="208"/>
    </row>
    <row r="30" spans="1:8">
      <c r="A30" s="244"/>
      <c r="B30" s="243"/>
      <c r="C30" s="230"/>
      <c r="D30" s="230"/>
      <c r="E30" s="221"/>
      <c r="F30" s="221"/>
      <c r="G30" s="221"/>
      <c r="H30" s="208"/>
    </row>
    <row r="31" spans="1:8" ht="24" customHeight="1">
      <c r="A31" s="244">
        <v>0</v>
      </c>
      <c r="B31" s="239" t="s">
        <v>249</v>
      </c>
      <c r="C31" s="203">
        <f>+C32+C35+C37+C40+C49+C52</f>
        <v>0</v>
      </c>
      <c r="D31" s="203">
        <f>+D32+D35+D37+D40+D49+D52</f>
        <v>0</v>
      </c>
      <c r="E31" s="203">
        <f>+E32+E35+E37+E40+E49+E52+E54</f>
        <v>11391445</v>
      </c>
      <c r="F31" s="203">
        <f>+F32+F35+F37+F40+F49+F52+F54</f>
        <v>11310502</v>
      </c>
      <c r="G31" s="203">
        <f>+G32+G35+G37+G40+G49+G52+G54</f>
        <v>11275453</v>
      </c>
      <c r="H31" s="208" t="str">
        <f>'OPĆI DIO'!$C$1</f>
        <v>1940 SVEUČILIŠTE U ZAGREBU - UČITELJSKI FAKULTET</v>
      </c>
    </row>
    <row r="32" spans="1:8" s="227" customFormat="1">
      <c r="A32" s="268">
        <v>1</v>
      </c>
      <c r="B32" s="240" t="s">
        <v>3660</v>
      </c>
      <c r="C32" s="202">
        <f>+C33+C34</f>
        <v>0</v>
      </c>
      <c r="D32" s="202">
        <f>+D33+D34</f>
        <v>0</v>
      </c>
      <c r="E32" s="202">
        <f>+E33+E34</f>
        <v>8946846</v>
      </c>
      <c r="F32" s="202">
        <f>+F33+F34</f>
        <v>8925057</v>
      </c>
      <c r="G32" s="202">
        <f>+G33+G34</f>
        <v>8925057</v>
      </c>
      <c r="H32" s="208" t="str">
        <f>'OPĆI DIO'!$C$1</f>
        <v>1940 SVEUČILIŠTE U ZAGREBU - UČITELJSKI FAKULTET</v>
      </c>
    </row>
    <row r="33" spans="1:8">
      <c r="A33" s="244">
        <v>11</v>
      </c>
      <c r="B33" s="241" t="s">
        <v>3661</v>
      </c>
      <c r="C33" s="230"/>
      <c r="D33" s="230"/>
      <c r="E33" s="223">
        <f>SUMIF('Unos rashoda i izdataka'!$Q$3:$Q$501,$A33,'Unos rashoda i izdataka'!J$3:J$501)+SUMIF('Unos rashoda P4'!$A$3:$A$501,$A33,'Unos rashoda P4'!H$3:H$501)</f>
        <v>8946846</v>
      </c>
      <c r="F33" s="223">
        <f>SUMIF('Unos rashoda i izdataka'!$Q$3:$Q$501,$A33,'Unos rashoda i izdataka'!K$3:K$501)+SUMIF('Unos rashoda P4'!$A$3:$A$501,$A33,'Unos rashoda P4'!I$3:I$501)</f>
        <v>8925057</v>
      </c>
      <c r="G33" s="223">
        <f>SUMIF('Unos rashoda i izdataka'!$Q$3:$Q$501,$A33,'Unos rashoda i izdataka'!L$3:L$501)+SUMIF('Unos rashoda P4'!$A$3:$A$501,$A33,'Unos rashoda P4'!J$3:J$501)</f>
        <v>8925057</v>
      </c>
      <c r="H33" s="208" t="str">
        <f>'OPĆI DIO'!$C$1</f>
        <v>1940 SVEUČILIŠTE U ZAGREBU - UČITELJSKI FAKULTET</v>
      </c>
    </row>
    <row r="34" spans="1:8">
      <c r="A34" s="244">
        <v>12</v>
      </c>
      <c r="B34" s="242" t="s">
        <v>3662</v>
      </c>
      <c r="C34" s="230"/>
      <c r="D34" s="230"/>
      <c r="E34" s="223">
        <f>SUMIF('Unos rashoda i izdataka'!$Q$3:$Q$501,$A34,'Unos rashoda i izdataka'!J$3:J$501)+SUMIF('Unos rashoda P4'!$A$3:$A$501,$A34,'Unos rashoda P4'!H$3:H$501)</f>
        <v>0</v>
      </c>
      <c r="F34" s="223">
        <f>SUMIF('Unos rashoda i izdataka'!$Q$3:$Q$501,$A34,'Unos rashoda i izdataka'!K$3:K$501)+SUMIF('Unos rashoda P4'!$A$3:$A$501,$A34,'Unos rashoda P4'!I$3:I$501)</f>
        <v>0</v>
      </c>
      <c r="G34" s="223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1940 SVEUČILIŠTE U ZAGREBU - UČITELJSKI FAKULTET</v>
      </c>
    </row>
    <row r="35" spans="1:8" s="227" customFormat="1">
      <c r="A35" s="268">
        <v>3</v>
      </c>
      <c r="B35" s="240" t="s">
        <v>3663</v>
      </c>
      <c r="C35" s="202">
        <f>+C36</f>
        <v>0</v>
      </c>
      <c r="D35" s="202">
        <f>+D36</f>
        <v>0</v>
      </c>
      <c r="E35" s="202">
        <f>+E36</f>
        <v>144393</v>
      </c>
      <c r="F35" s="202">
        <f>+F36</f>
        <v>148869</v>
      </c>
      <c r="G35" s="202">
        <f>+G36</f>
        <v>153484</v>
      </c>
      <c r="H35" s="208" t="str">
        <f>'OPĆI DIO'!$C$1</f>
        <v>1940 SVEUČILIŠTE U ZAGREBU - UČITELJSKI FAKULTET</v>
      </c>
    </row>
    <row r="36" spans="1:8">
      <c r="A36" s="244">
        <v>31</v>
      </c>
      <c r="B36" s="243" t="s">
        <v>3664</v>
      </c>
      <c r="C36" s="230"/>
      <c r="D36" s="230"/>
      <c r="E36" s="223">
        <f>SUMIF('Unos rashoda i izdataka'!$Q$3:$Q$501,$A36,'Unos rashoda i izdataka'!J$3:J$501)+SUMIF('Unos rashoda P4'!$A$3:$A$501,$A36,'Unos rashoda P4'!H$3:H$501)-'B.2 RAČUN FINANC IF'!E13</f>
        <v>144393</v>
      </c>
      <c r="F36" s="223">
        <f>SUMIF('Unos rashoda i izdataka'!$Q$3:$Q$501,$A36,'Unos rashoda i izdataka'!K$3:K$501)+SUMIF('Unos rashoda P4'!$A$3:$A$501,$A36,'Unos rashoda P4'!I$3:I$501)-'B.2 RAČUN FINANC IF'!F13</f>
        <v>148869</v>
      </c>
      <c r="G36" s="223">
        <f>SUMIF('Unos rashoda i izdataka'!$Q$3:$Q$501,$A36,'Unos rashoda i izdataka'!L$3:L$501)+SUMIF('Unos rashoda P4'!$A$3:$A$501,$A36,'Unos rashoda P4'!J$3:J$501)-'B.2 RAČUN FINANC IF'!G13</f>
        <v>153484</v>
      </c>
      <c r="H36" s="208" t="str">
        <f>'OPĆI DIO'!$C$1</f>
        <v>1940 SVEUČILIŠTE U ZAGREBU - UČITELJSKI FAKULTET</v>
      </c>
    </row>
    <row r="37" spans="1:8" s="227" customFormat="1">
      <c r="A37" s="268">
        <v>4</v>
      </c>
      <c r="B37" s="240" t="s">
        <v>3665</v>
      </c>
      <c r="C37" s="202">
        <f>+C38+C39</f>
        <v>0</v>
      </c>
      <c r="D37" s="202">
        <f>+D38+D39</f>
        <v>0</v>
      </c>
      <c r="E37" s="202">
        <f>+E38+E39</f>
        <v>2044206</v>
      </c>
      <c r="F37" s="202">
        <f>+F38+F39</f>
        <v>2107576</v>
      </c>
      <c r="G37" s="202">
        <f>+G38+G39</f>
        <v>2172912</v>
      </c>
      <c r="H37" s="208" t="str">
        <f>'OPĆI DIO'!$C$1</f>
        <v>1940 SVEUČILIŠTE U ZAGREBU - UČITELJSKI FAKULTET</v>
      </c>
    </row>
    <row r="38" spans="1:8">
      <c r="A38" s="244">
        <v>41</v>
      </c>
      <c r="B38" s="243" t="s">
        <v>3666</v>
      </c>
      <c r="C38" s="230"/>
      <c r="D38" s="230"/>
      <c r="E38" s="223">
        <f>SUMIF('Unos rashoda i izdataka'!$Q$3:$Q$501,$A38,'Unos rashoda i izdataka'!J$3:J$501)+SUMIF('Unos rashoda P4'!$A$3:$A$501,$A38,'Unos rashoda P4'!H$3:H$501)</f>
        <v>0</v>
      </c>
      <c r="F38" s="223">
        <f>SUMIF('Unos rashoda i izdataka'!$Q$3:$Q$501,$A38,'Unos rashoda i izdataka'!K$3:K$501)+SUMIF('Unos rashoda P4'!$A$3:$A$501,$A38,'Unos rashoda P4'!I$3:I$501)</f>
        <v>0</v>
      </c>
      <c r="G38" s="223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1940 SVEUČILIŠTE U ZAGREBU - UČITELJSKI FAKULTET</v>
      </c>
    </row>
    <row r="39" spans="1:8">
      <c r="A39" s="244">
        <v>43</v>
      </c>
      <c r="B39" s="243" t="s">
        <v>3667</v>
      </c>
      <c r="C39" s="230"/>
      <c r="D39" s="230"/>
      <c r="E39" s="223">
        <f>SUMIF('Unos rashoda i izdataka'!$Q$3:$Q$501,$A39,'Unos rashoda i izdataka'!J$3:J$501)+SUMIF('Unos rashoda P4'!$A$3:$A$501,$A39,'Unos rashoda P4'!H$3:H$501)</f>
        <v>2044206</v>
      </c>
      <c r="F39" s="223">
        <f>SUMIF('Unos rashoda i izdataka'!$Q$3:$Q$501,$A39,'Unos rashoda i izdataka'!K$3:K$501)+SUMIF('Unos rashoda P4'!$A$3:$A$501,$A39,'Unos rashoda P4'!I$3:I$501)</f>
        <v>2107576</v>
      </c>
      <c r="G39" s="223">
        <f>SUMIF('Unos rashoda i izdataka'!$Q$3:$Q$501,$A39,'Unos rashoda i izdataka'!L$3:L$501)+SUMIF('Unos rashoda P4'!$A$3:$A$501,$A39,'Unos rashoda P4'!J$3:J$501)</f>
        <v>2172912</v>
      </c>
      <c r="H39" s="208" t="str">
        <f>'OPĆI DIO'!$C$1</f>
        <v>1940 SVEUČILIŠTE U ZAGREBU - UČITELJSKI FAKULTET</v>
      </c>
    </row>
    <row r="40" spans="1:8" s="227" customFormat="1">
      <c r="A40" s="268">
        <v>5</v>
      </c>
      <c r="B40" s="240" t="s">
        <v>3668</v>
      </c>
      <c r="C40" s="202">
        <f>SUM(C41:C48)</f>
        <v>0</v>
      </c>
      <c r="D40" s="202">
        <f>SUM(D41:D48)</f>
        <v>0</v>
      </c>
      <c r="E40" s="202">
        <f>SUM(E41:E48)</f>
        <v>256000</v>
      </c>
      <c r="F40" s="202">
        <f>SUM(F41:F48)</f>
        <v>129000</v>
      </c>
      <c r="G40" s="202">
        <f>SUM(G41:G48)</f>
        <v>24000</v>
      </c>
      <c r="H40" s="208" t="str">
        <f>'OPĆI DIO'!$C$1</f>
        <v>1940 SVEUČILIŠTE U ZAGREBU - UČITELJSKI FAKULTET</v>
      </c>
    </row>
    <row r="41" spans="1:8">
      <c r="A41" s="244">
        <v>51</v>
      </c>
      <c r="B41" s="243" t="s">
        <v>3669</v>
      </c>
      <c r="C41" s="230"/>
      <c r="D41" s="230"/>
      <c r="E41" s="223">
        <f>SUMIF('Unos rashoda i izdataka'!$Q$3:$Q$501,$A41,'Unos rashoda i izdataka'!J$3:J$501)+SUMIF('Unos rashoda P4'!$A$3:$A$501,$A41,'Unos rashoda P4'!H$3:H$501)</f>
        <v>232000</v>
      </c>
      <c r="F41" s="223">
        <f>SUMIF('Unos rashoda i izdataka'!$Q$3:$Q$501,$A41,'Unos rashoda i izdataka'!K$3:K$501)+SUMIF('Unos rashoda P4'!$A$3:$A$501,$A41,'Unos rashoda P4'!I$3:I$501)</f>
        <v>105000</v>
      </c>
      <c r="G41" s="223">
        <f>SUMIF('Unos rashoda i izdataka'!$Q$3:$Q$501,$A41,'Unos rashoda i izdataka'!L$3:L$501)+SUMIF('Unos rashoda P4'!$A$3:$A$501,$A41,'Unos rashoda P4'!J$3:J$501)</f>
        <v>0</v>
      </c>
      <c r="H41" s="208" t="str">
        <f>'OPĆI DIO'!$C$1</f>
        <v>1940 SVEUČILIŠTE U ZAGREBU - UČITELJSKI FAKULTET</v>
      </c>
    </row>
    <row r="42" spans="1:8">
      <c r="A42" s="244">
        <v>52</v>
      </c>
      <c r="B42" s="243" t="s">
        <v>3670</v>
      </c>
      <c r="C42" s="230"/>
      <c r="D42" s="230"/>
      <c r="E42" s="223">
        <f>SUMIF('Unos rashoda i izdataka'!$Q$3:$Q$501,$A42,'Unos rashoda i izdataka'!J$3:J$501)+SUMIF('Unos rashoda P4'!$A$3:$A$501,$A42,'Unos rashoda P4'!H$3:H$501)</f>
        <v>24000</v>
      </c>
      <c r="F42" s="223">
        <f>SUMIF('Unos rashoda i izdataka'!$Q$3:$Q$501,$A42,'Unos rashoda i izdataka'!K$3:K$501)+SUMIF('Unos rashoda P4'!$A$3:$A$501,$A42,'Unos rashoda P4'!I$3:I$501)</f>
        <v>24000</v>
      </c>
      <c r="G42" s="223">
        <f>SUMIF('Unos rashoda i izdataka'!$Q$3:$Q$501,$A42,'Unos rashoda i izdataka'!L$3:L$501)+SUMIF('Unos rashoda P4'!$A$3:$A$501,$A42,'Unos rashoda P4'!J$3:J$501)</f>
        <v>24000</v>
      </c>
      <c r="H42" s="208" t="str">
        <f>'OPĆI DIO'!$C$1</f>
        <v>1940 SVEUČILIŠTE U ZAGREBU - UČITELJSKI FAKULTET</v>
      </c>
    </row>
    <row r="43" spans="1:8">
      <c r="A43" s="244">
        <v>552</v>
      </c>
      <c r="B43" s="243" t="s">
        <v>3671</v>
      </c>
      <c r="C43" s="230"/>
      <c r="D43" s="230"/>
      <c r="E43" s="223">
        <f>SUMIF('Unos rashoda i izdataka'!$Q$3:$Q$501,$A43,'Unos rashoda i izdataka'!J$3:J$501)+SUMIF('Unos rashoda P4'!$A$3:$A$501,$A43,'Unos rashoda P4'!H$3:H$501)</f>
        <v>0</v>
      </c>
      <c r="F43" s="223">
        <f>SUMIF('Unos rashoda i izdataka'!$Q$3:$Q$501,$A43,'Unos rashoda i izdataka'!K$3:K$501)+SUMIF('Unos rashoda P4'!$A$3:$A$501,$A43,'Unos rashoda P4'!I$3:I$501)</f>
        <v>0</v>
      </c>
      <c r="G43" s="223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1940 SVEUČILIŠTE U ZAGREBU - UČITELJSKI FAKULTET</v>
      </c>
    </row>
    <row r="44" spans="1:8">
      <c r="A44" s="244">
        <v>559</v>
      </c>
      <c r="B44" s="243" t="s">
        <v>3672</v>
      </c>
      <c r="C44" s="230"/>
      <c r="D44" s="230"/>
      <c r="E44" s="223">
        <f>SUMIF('Unos rashoda i izdataka'!$Q$3:$Q$501,$A44,'Unos rashoda i izdataka'!J$3:J$501)+SUMIF('Unos rashoda P4'!$A$3:$A$501,$A44,'Unos rashoda P4'!H$3:H$501)</f>
        <v>0</v>
      </c>
      <c r="F44" s="223">
        <f>SUMIF('Unos rashoda i izdataka'!$Q$3:$Q$501,$A44,'Unos rashoda i izdataka'!K$3:K$501)+SUMIF('Unos rashoda P4'!$A$3:$A$501,$A44,'Unos rashoda P4'!I$3:I$501)</f>
        <v>0</v>
      </c>
      <c r="G44" s="223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1940 SVEUČILIŠTE U ZAGREBU - UČITELJSKI FAKULTET</v>
      </c>
    </row>
    <row r="45" spans="1:8">
      <c r="A45" s="244">
        <v>561</v>
      </c>
      <c r="B45" s="243" t="s">
        <v>3673</v>
      </c>
      <c r="C45" s="230"/>
      <c r="D45" s="230"/>
      <c r="E45" s="223">
        <f>SUMIF('Unos rashoda i izdataka'!$Q$3:$Q$501,$A45,'Unos rashoda i izdataka'!J$3:J$501)+SUMIF('Unos rashoda P4'!$A$3:$A$501,$A45,'Unos rashoda P4'!H$3:H$501)</f>
        <v>0</v>
      </c>
      <c r="F45" s="223">
        <f>SUMIF('Unos rashoda i izdataka'!$Q$3:$Q$501,$A45,'Unos rashoda i izdataka'!K$3:K$501)+SUMIF('Unos rashoda P4'!$A$3:$A$501,$A45,'Unos rashoda P4'!I$3:I$501)</f>
        <v>0</v>
      </c>
      <c r="G45" s="223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1940 SVEUČILIŠTE U ZAGREBU - UČITELJSKI FAKULTET</v>
      </c>
    </row>
    <row r="46" spans="1:8" ht="20.25" customHeight="1">
      <c r="A46" s="244">
        <v>563</v>
      </c>
      <c r="B46" s="243" t="s">
        <v>3674</v>
      </c>
      <c r="C46" s="230"/>
      <c r="D46" s="230"/>
      <c r="E46" s="223">
        <f>SUMIF('Unos rashoda i izdataka'!$Q$3:$Q$501,$A46,'Unos rashoda i izdataka'!J$3:J$501)+SUMIF('Unos rashoda P4'!$A$3:$A$501,$A46,'Unos rashoda P4'!H$3:H$501)</f>
        <v>0</v>
      </c>
      <c r="F46" s="223">
        <f>SUMIF('Unos rashoda i izdataka'!$Q$3:$Q$501,$A46,'Unos rashoda i izdataka'!K$3:K$501)+SUMIF('Unos rashoda P4'!$A$3:$A$501,$A46,'Unos rashoda P4'!I$3:I$501)</f>
        <v>0</v>
      </c>
      <c r="G46" s="223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1940 SVEUČILIŠTE U ZAGREBU - UČITELJSKI FAKULTET</v>
      </c>
    </row>
    <row r="47" spans="1:8" ht="30">
      <c r="A47" s="244">
        <v>573</v>
      </c>
      <c r="B47" s="243" t="s">
        <v>974</v>
      </c>
      <c r="C47" s="230"/>
      <c r="D47" s="230"/>
      <c r="E47" s="223">
        <f>SUMIF('Unos rashoda i izdataka'!$Q$3:$Q$501,$A47,'Unos rashoda i izdataka'!J$3:J$501)+SUMIF('Unos rashoda P4'!$A$3:$A$501,$A47,'Unos rashoda P4'!H$3:H$501)</f>
        <v>0</v>
      </c>
      <c r="F47" s="223">
        <f>SUMIF('Unos rashoda i izdataka'!$Q$3:$Q$501,$A47,'Unos rashoda i izdataka'!K$3:K$501)+SUMIF('Unos rashoda P4'!$A$3:$A$501,$A47,'Unos rashoda P4'!I$3:I$501)</f>
        <v>0</v>
      </c>
      <c r="G47" s="223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1940 SVEUČILIŠTE U ZAGREBU - UČITELJSKI FAKULTET</v>
      </c>
    </row>
    <row r="48" spans="1:8">
      <c r="A48" s="244">
        <v>581</v>
      </c>
      <c r="B48" s="243" t="s">
        <v>3675</v>
      </c>
      <c r="C48" s="230"/>
      <c r="D48" s="230"/>
      <c r="E48" s="223">
        <f>SUMIF('Unos rashoda i izdataka'!$Q$3:$Q$501,$A48,'Unos rashoda i izdataka'!J$3:J$501)+SUMIF('Unos rashoda P4'!$A$3:$A$501,$A48,'Unos rashoda P4'!H$3:H$501)</f>
        <v>0</v>
      </c>
      <c r="F48" s="223">
        <f>SUMIF('Unos rashoda i izdataka'!$Q$3:$Q$501,$A48,'Unos rashoda i izdataka'!K$3:K$501)+SUMIF('Unos rashoda P4'!$A$3:$A$501,$A48,'Unos rashoda P4'!I$3:I$501)</f>
        <v>0</v>
      </c>
      <c r="G48" s="223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1940 SVEUČILIŠTE U ZAGREBU - UČITELJSKI FAKULTET</v>
      </c>
    </row>
    <row r="49" spans="1:8" s="227" customFormat="1">
      <c r="A49" s="268">
        <v>6</v>
      </c>
      <c r="B49" s="240" t="s">
        <v>3676</v>
      </c>
      <c r="C49" s="202">
        <f>+C50+C51</f>
        <v>0</v>
      </c>
      <c r="D49" s="202">
        <f>+D50+D51</f>
        <v>0</v>
      </c>
      <c r="E49" s="202">
        <f>+E50+E51</f>
        <v>0</v>
      </c>
      <c r="F49" s="202">
        <f>+F50+F51</f>
        <v>0</v>
      </c>
      <c r="G49" s="202">
        <f>+G50+G51</f>
        <v>0</v>
      </c>
      <c r="H49" s="208" t="str">
        <f>'OPĆI DIO'!$C$1</f>
        <v>1940 SVEUČILIŠTE U ZAGREBU - UČITELJSKI FAKULTET</v>
      </c>
    </row>
    <row r="50" spans="1:8">
      <c r="A50" s="244">
        <v>61</v>
      </c>
      <c r="B50" s="243" t="s">
        <v>3677</v>
      </c>
      <c r="C50" s="230"/>
      <c r="D50" s="230"/>
      <c r="E50" s="223">
        <f>SUMIF('Unos rashoda i izdataka'!$Q$3:$Q$501,$A50,'Unos rashoda i izdataka'!J$3:J$501)+SUMIF('Unos rashoda P4'!$A$3:$A$501,$A50,'Unos rashoda P4'!H$3:H$501)</f>
        <v>0</v>
      </c>
      <c r="F50" s="223">
        <f>SUMIF('Unos rashoda i izdataka'!$Q$3:$Q$501,$A50,'Unos rashoda i izdataka'!K$3:K$501)+SUMIF('Unos rashoda P4'!$A$3:$A$501,$A50,'Unos rashoda P4'!I$3:I$501)</f>
        <v>0</v>
      </c>
      <c r="G50" s="223">
        <f>SUMIF('Unos rashoda i izdataka'!$Q$3:$Q$501,$A50,'Unos rashoda i izdataka'!L$3:L$501)+SUMIF('Unos rashoda P4'!$A$3:$A$501,$A50,'Unos rashoda P4'!J$3:J$501)</f>
        <v>0</v>
      </c>
      <c r="H50" s="208" t="str">
        <f>'OPĆI DIO'!$C$1</f>
        <v>1940 SVEUČILIŠTE U ZAGREBU - UČITELJSKI FAKULTET</v>
      </c>
    </row>
    <row r="51" spans="1:8">
      <c r="A51" s="244">
        <v>63</v>
      </c>
      <c r="B51" s="243" t="s">
        <v>3678</v>
      </c>
      <c r="C51" s="230"/>
      <c r="D51" s="230"/>
      <c r="E51" s="223">
        <f>SUMIF('Unos rashoda i izdataka'!$Q$3:$Q$501,$A51,'Unos rashoda i izdataka'!J$3:J$501)+SUMIF('Unos rashoda P4'!$A$3:$A$501,$A51,'Unos rashoda P4'!H$3:H$501)</f>
        <v>0</v>
      </c>
      <c r="F51" s="223">
        <f>SUMIF('Unos rashoda i izdataka'!$Q$3:$Q$501,$A51,'Unos rashoda i izdataka'!K$3:K$501)+SUMIF('Unos rashoda P4'!$A$3:$A$501,$A51,'Unos rashoda P4'!I$3:I$501)</f>
        <v>0</v>
      </c>
      <c r="G51" s="223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1940 SVEUČILIŠTE U ZAGREBU - UČITELJSKI FAKULTET</v>
      </c>
    </row>
    <row r="52" spans="1:8" s="227" customFormat="1" ht="27.75" customHeight="1">
      <c r="A52" s="268">
        <v>7</v>
      </c>
      <c r="B52" s="240" t="s">
        <v>3679</v>
      </c>
      <c r="C52" s="202">
        <f>+C53</f>
        <v>0</v>
      </c>
      <c r="D52" s="202">
        <f>+D53</f>
        <v>0</v>
      </c>
      <c r="E52" s="202">
        <f>+E53</f>
        <v>0</v>
      </c>
      <c r="F52" s="202">
        <f>+F53</f>
        <v>0</v>
      </c>
      <c r="G52" s="202">
        <f>+G53</f>
        <v>0</v>
      </c>
      <c r="H52" s="208" t="str">
        <f>'OPĆI DIO'!$C$1</f>
        <v>1940 SVEUČILIŠTE U ZAGREBU - UČITELJSKI FAKULTET</v>
      </c>
    </row>
    <row r="53" spans="1:8" ht="30">
      <c r="A53" s="244">
        <v>71</v>
      </c>
      <c r="B53" s="243" t="s">
        <v>3680</v>
      </c>
      <c r="C53" s="230"/>
      <c r="D53" s="230"/>
      <c r="E53" s="223">
        <f>SUMIF('Unos rashoda i izdataka'!$Q$3:$Q$501,$A53,'Unos rashoda i izdataka'!J$3:J$501)+SUMIF('Unos rashoda P4'!$A$3:$A$501,$A53,'Unos rashoda P4'!H$3:H$501)</f>
        <v>0</v>
      </c>
      <c r="F53" s="223">
        <f>SUMIF('Unos rashoda i izdataka'!$Q$3:$Q$501,$A53,'Unos rashoda i izdataka'!K$3:K$501)+SUMIF('Unos rashoda P4'!$A$3:$A$501,$A53,'Unos rashoda P4'!I$3:I$501)</f>
        <v>0</v>
      </c>
      <c r="G53" s="223">
        <f>SUMIF('Unos rashoda i izdataka'!$Q$3:$Q$501,$A53,'Unos rashoda i izdataka'!L$3:L$501)+SUMIF('Unos rashoda P4'!$A$3:$A$501,$A53,'Unos rashoda P4'!J$3:J$501)</f>
        <v>0</v>
      </c>
      <c r="H53" s="208" t="str">
        <f>'OPĆI DIO'!$C$1</f>
        <v>1940 SVEUČILIŠTE U ZAGREBU - UČITELJSKI FAKULTET</v>
      </c>
    </row>
    <row r="54" spans="1:8" s="227" customFormat="1">
      <c r="A54" s="268">
        <v>8</v>
      </c>
      <c r="B54" s="240" t="s">
        <v>3683</v>
      </c>
      <c r="C54" s="202">
        <f>+C56</f>
        <v>0</v>
      </c>
      <c r="D54" s="202">
        <f>+D56</f>
        <v>0</v>
      </c>
      <c r="E54" s="202">
        <f>+E56</f>
        <v>0</v>
      </c>
      <c r="F54" s="202">
        <f>+F56</f>
        <v>0</v>
      </c>
      <c r="G54" s="202">
        <f>+G56</f>
        <v>0</v>
      </c>
      <c r="H54" s="208"/>
    </row>
    <row r="55" spans="1:8">
      <c r="A55" s="244">
        <v>810</v>
      </c>
      <c r="B55" s="243" t="s">
        <v>6582</v>
      </c>
      <c r="C55" s="230"/>
      <c r="D55" s="230"/>
      <c r="E55" s="223">
        <f>SUMIF('Unos rashoda i izdataka'!$Q$3:$Q$501,$A55,'Unos rashoda i izdataka'!J$3:J$501)+SUMIF('Unos rashoda P4'!$A$3:$A$501,$A55,'Unos rashoda P4'!H$3:H$501)</f>
        <v>0</v>
      </c>
      <c r="F55" s="223">
        <f>SUMIF('Unos rashoda i izdataka'!$Q$3:$Q$501,$A55,'Unos rashoda i izdataka'!K$3:K$501)+SUMIF('Unos rashoda P4'!$A$3:$A$501,$A55,'Unos rashoda P4'!I$3:I$501)</f>
        <v>0</v>
      </c>
      <c r="G55" s="223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4">
        <v>815</v>
      </c>
      <c r="B56" s="243" t="s">
        <v>4537</v>
      </c>
      <c r="C56" s="230"/>
      <c r="D56" s="230"/>
      <c r="E56" s="223">
        <f>SUMIF('Unos rashoda i izdataka'!$Q$3:$Q$501,$A56,'Unos rashoda i izdataka'!J$3:J$501)+SUMIF('Unos rashoda P4'!$A$3:$A$501,$A56,'Unos rashoda P4'!H$3:H$501)</f>
        <v>0</v>
      </c>
      <c r="F56" s="223">
        <f>SUMIF('Unos rashoda i izdataka'!$Q$3:$Q$501,$A56,'Unos rashoda i izdataka'!K$3:K$501)+SUMIF('Unos rashoda P4'!$A$3:$A$501,$A56,'Unos rashoda P4'!I$3:I$501)</f>
        <v>0</v>
      </c>
      <c r="G56" s="223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E11" sqref="E11"/>
    </sheetView>
  </sheetViews>
  <sheetFormatPr defaultColWidth="0" defaultRowHeight="15" zeroHeight="1"/>
  <cols>
    <col min="1" max="1" width="9.28515625" style="138" bestFit="1" customWidth="1"/>
    <col min="2" max="2" width="41.85546875" style="129" customWidth="1"/>
    <col min="3" max="4" width="17.7109375" style="129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8" t="s">
        <v>2889</v>
      </c>
      <c r="B1" s="298"/>
      <c r="C1" s="298"/>
      <c r="D1" s="298"/>
      <c r="E1" s="298"/>
      <c r="F1" s="298"/>
      <c r="G1" s="298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5" customFormat="1" ht="28.5" customHeight="1">
      <c r="A5" s="233"/>
      <c r="B5" s="233" t="s">
        <v>2890</v>
      </c>
      <c r="C5" s="234">
        <f>+C6+C15+C21+C28+C38+C45+C52+C59+C66+C75</f>
        <v>0</v>
      </c>
      <c r="D5" s="234">
        <f>+D6+D15+D21+D28+D38+D45+D52+D59+D66+D75</f>
        <v>0</v>
      </c>
      <c r="E5" s="234">
        <f>+E6+E15+E21+E28+E38+E45+E52+E59+E66+E75</f>
        <v>11284745</v>
      </c>
      <c r="F5" s="234">
        <f>+F6+F15+F21+F28+F38+F45+F52+F59+F66+F75</f>
        <v>11250502</v>
      </c>
      <c r="G5" s="234">
        <f>+G6+G15+G21+G28+G38+G45+G52+G59+G66+G75</f>
        <v>11275453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1940 SVEUČILIŠTE U ZAGREBU - UČITELJSKI FAKULTET</v>
      </c>
    </row>
    <row r="7" spans="1:192" ht="25.5">
      <c r="A7" s="137">
        <v>11</v>
      </c>
      <c r="B7" s="23" t="s">
        <v>2892</v>
      </c>
      <c r="C7" s="229"/>
      <c r="D7" s="229"/>
      <c r="E7" s="229">
        <f>SUMIF('Unos rashoda i izdataka'!$R$3:$R$501,'A.3 RASHODI FUNK'!$A7,'Unos rashoda i izdataka'!J$3:J$501)+SUMIF('Unos rashoda P4'!$T$3:$T$501,'A.3 RASHODI FUNK'!$A7,'Unos rashoda P4'!H$3:H$501)</f>
        <v>0</v>
      </c>
      <c r="F7" s="229">
        <f>SUMIF('Unos rashoda i izdataka'!$R$3:$R$501,'A.3 RASHODI FUNK'!$A7,'Unos rashoda i izdataka'!K$3:K$501)+SUMIF('Unos rashoda P4'!$T$3:$T$501,'A.3 RASHODI FUNK'!$A7,'Unos rashoda P4'!I$3:I$501)</f>
        <v>0</v>
      </c>
      <c r="G7" s="229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1940 SVEUČILIŠTE U ZAGREBU - UČITELJSKI FAKULTET</v>
      </c>
    </row>
    <row r="8" spans="1:192">
      <c r="A8" s="137">
        <v>12</v>
      </c>
      <c r="B8" s="23" t="s">
        <v>2893</v>
      </c>
      <c r="C8" s="229"/>
      <c r="D8" s="229"/>
      <c r="E8" s="229">
        <f>SUMIF('Unos rashoda i izdataka'!$R$3:$R$501,'A.3 RASHODI FUNK'!$A8,'Unos rashoda i izdataka'!J$3:J$501)+SUMIF('Unos rashoda P4'!$T$3:$T$501,'A.3 RASHODI FUNK'!$A8,'Unos rashoda P4'!H$3:H$501)</f>
        <v>0</v>
      </c>
      <c r="F8" s="229">
        <f>SUMIF('Unos rashoda i izdataka'!$R$3:$R$501,'A.3 RASHODI FUNK'!$A8,'Unos rashoda i izdataka'!K$3:K$501)+SUMIF('Unos rashoda P4'!$T$3:$T$501,'A.3 RASHODI FUNK'!$A8,'Unos rashoda P4'!I$3:I$501)</f>
        <v>0</v>
      </c>
      <c r="G8" s="229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1940 SVEUČILIŠTE U ZAGREBU - UČITELJSKI FAKULTET</v>
      </c>
    </row>
    <row r="9" spans="1:192">
      <c r="A9" s="137">
        <v>13</v>
      </c>
      <c r="B9" s="23" t="s">
        <v>2895</v>
      </c>
      <c r="C9" s="229"/>
      <c r="D9" s="229"/>
      <c r="E9" s="229">
        <f>SUMIF('Unos rashoda i izdataka'!$R$3:$R$501,'A.3 RASHODI FUNK'!$A9,'Unos rashoda i izdataka'!J$3:J$501)+SUMIF('Unos rashoda P4'!$T$3:$T$501,'A.3 RASHODI FUNK'!$A9,'Unos rashoda P4'!H$3:H$501)</f>
        <v>0</v>
      </c>
      <c r="F9" s="229">
        <f>SUMIF('Unos rashoda i izdataka'!$R$3:$R$501,'A.3 RASHODI FUNK'!$A9,'Unos rashoda i izdataka'!K$3:K$501)+SUMIF('Unos rashoda P4'!$T$3:$T$501,'A.3 RASHODI FUNK'!$A9,'Unos rashoda P4'!I$3:I$501)</f>
        <v>0</v>
      </c>
      <c r="G9" s="229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1940 SVEUČILIŠTE U ZAGREBU - UČITELJSKI FAKULTET</v>
      </c>
    </row>
    <row r="10" spans="1:192">
      <c r="A10" s="137">
        <v>14</v>
      </c>
      <c r="B10" s="23" t="s">
        <v>2945</v>
      </c>
      <c r="C10" s="229"/>
      <c r="D10" s="229"/>
      <c r="E10" s="229">
        <f>SUMIF('Unos rashoda i izdataka'!$R$3:$R$501,'A.3 RASHODI FUNK'!$A10,'Unos rashoda i izdataka'!J$3:J$501)+SUMIF('Unos rashoda P4'!$T$3:$T$501,'A.3 RASHODI FUNK'!$A10,'Unos rashoda P4'!H$3:H$501)</f>
        <v>0</v>
      </c>
      <c r="F10" s="229">
        <f>SUMIF('Unos rashoda i izdataka'!$R$3:$R$501,'A.3 RASHODI FUNK'!$A10,'Unos rashoda i izdataka'!K$3:K$501)+SUMIF('Unos rashoda P4'!$T$3:$T$501,'A.3 RASHODI FUNK'!$A10,'Unos rashoda P4'!I$3:I$501)</f>
        <v>0</v>
      </c>
      <c r="G10" s="229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1940 SVEUČILIŠTE U ZAGREBU - UČITELJSKI FAKULTET</v>
      </c>
    </row>
    <row r="11" spans="1:192">
      <c r="A11" s="137">
        <v>15</v>
      </c>
      <c r="B11" s="23" t="s">
        <v>2902</v>
      </c>
      <c r="C11" s="229"/>
      <c r="D11" s="229"/>
      <c r="E11" s="229">
        <f>SUMIF('Unos rashoda i izdataka'!$R$3:$R$501,'A.3 RASHODI FUNK'!$A11,'Unos rashoda i izdataka'!J$3:J$501)+SUMIF('Unos rashoda P4'!$T$3:$T$501,'A.3 RASHODI FUNK'!$A11,'Unos rashoda P4'!H$3:H$501)</f>
        <v>0</v>
      </c>
      <c r="F11" s="229">
        <f>SUMIF('Unos rashoda i izdataka'!$R$3:$R$501,'A.3 RASHODI FUNK'!$A11,'Unos rashoda i izdataka'!K$3:K$501)+SUMIF('Unos rashoda P4'!$T$3:$T$501,'A.3 RASHODI FUNK'!$A11,'Unos rashoda P4'!I$3:I$501)</f>
        <v>0</v>
      </c>
      <c r="G11" s="229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1940 SVEUČILIŠTE U ZAGREBU - UČITELJSKI FAKULTET</v>
      </c>
    </row>
    <row r="12" spans="1:192">
      <c r="A12" s="137">
        <v>16</v>
      </c>
      <c r="B12" s="23" t="s">
        <v>2946</v>
      </c>
      <c r="C12" s="229"/>
      <c r="D12" s="229"/>
      <c r="E12" s="229">
        <f>SUMIF('Unos rashoda i izdataka'!$R$3:$R$501,'A.3 RASHODI FUNK'!$A12,'Unos rashoda i izdataka'!J$3:J$501)+SUMIF('Unos rashoda P4'!$T$3:$T$501,'A.3 RASHODI FUNK'!$A12,'Unos rashoda P4'!H$3:H$501)</f>
        <v>0</v>
      </c>
      <c r="F12" s="229">
        <f>SUMIF('Unos rashoda i izdataka'!$R$3:$R$501,'A.3 RASHODI FUNK'!$A12,'Unos rashoda i izdataka'!K$3:K$501)+SUMIF('Unos rashoda P4'!$T$3:$T$501,'A.3 RASHODI FUNK'!$A12,'Unos rashoda P4'!I$3:I$501)</f>
        <v>0</v>
      </c>
      <c r="G12" s="229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1940 SVEUČILIŠTE U ZAGREBU - UČITELJSKI FAKULTET</v>
      </c>
    </row>
    <row r="13" spans="1:192">
      <c r="A13" s="137">
        <v>17</v>
      </c>
      <c r="B13" s="23" t="s">
        <v>2947</v>
      </c>
      <c r="C13" s="229"/>
      <c r="D13" s="229"/>
      <c r="E13" s="229">
        <f>SUMIF('Unos rashoda i izdataka'!$R$3:$R$501,'A.3 RASHODI FUNK'!$A13,'Unos rashoda i izdataka'!J$3:J$501)+SUMIF('Unos rashoda P4'!$T$3:$T$501,'A.3 RASHODI FUNK'!$A13,'Unos rashoda P4'!H$3:H$501)</f>
        <v>0</v>
      </c>
      <c r="F13" s="229">
        <f>SUMIF('Unos rashoda i izdataka'!$R$3:$R$501,'A.3 RASHODI FUNK'!$A13,'Unos rashoda i izdataka'!K$3:K$501)+SUMIF('Unos rashoda P4'!$T$3:$T$501,'A.3 RASHODI FUNK'!$A13,'Unos rashoda P4'!I$3:I$501)</f>
        <v>0</v>
      </c>
      <c r="G13" s="229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1940 SVEUČILIŠTE U ZAGREBU - UČITELJSKI FAKULTET</v>
      </c>
    </row>
    <row r="14" spans="1:192" ht="25.5">
      <c r="A14" s="137">
        <v>18</v>
      </c>
      <c r="B14" s="23" t="s">
        <v>2914</v>
      </c>
      <c r="C14" s="229"/>
      <c r="D14" s="229"/>
      <c r="E14" s="229">
        <f>SUMIF('Unos rashoda i izdataka'!$R$3:$R$501,'A.3 RASHODI FUNK'!$A14,'Unos rashoda i izdataka'!J$3:J$501)+SUMIF('Unos rashoda P4'!$T$3:$T$501,'A.3 RASHODI FUNK'!$A14,'Unos rashoda P4'!H$3:H$501)</f>
        <v>0</v>
      </c>
      <c r="F14" s="229">
        <f>SUMIF('Unos rashoda i izdataka'!$R$3:$R$501,'A.3 RASHODI FUNK'!$A14,'Unos rashoda i izdataka'!K$3:K$501)+SUMIF('Unos rashoda P4'!$T$3:$T$501,'A.3 RASHODI FUNK'!$A14,'Unos rashoda P4'!I$3:I$501)</f>
        <v>0</v>
      </c>
      <c r="G14" s="229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1940 SVEUČILIŠTE U ZAGREBU - UČITELJSKI FAKULTET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1940 SVEUČILIŠTE U ZAGREBU - UČITELJSKI FAKULTET</v>
      </c>
    </row>
    <row r="16" spans="1:192">
      <c r="A16" s="137">
        <v>21</v>
      </c>
      <c r="B16" s="23" t="s">
        <v>2949</v>
      </c>
      <c r="C16" s="229"/>
      <c r="D16" s="229"/>
      <c r="E16" s="229">
        <f>SUMIF('Unos rashoda i izdataka'!$R$3:$R$501,'A.3 RASHODI FUNK'!$A16,'Unos rashoda i izdataka'!J$3:J$501)+SUMIF('Unos rashoda P4'!$T$3:$T$501,'A.3 RASHODI FUNK'!$A16,'Unos rashoda P4'!H$3:H$501)</f>
        <v>0</v>
      </c>
      <c r="F16" s="229">
        <f>SUMIF('Unos rashoda i izdataka'!$R$3:$R$501,'A.3 RASHODI FUNK'!$A16,'Unos rashoda i izdataka'!K$3:K$501)+SUMIF('Unos rashoda P4'!$T$3:$T$501,'A.3 RASHODI FUNK'!$A16,'Unos rashoda P4'!I$3:I$501)</f>
        <v>0</v>
      </c>
      <c r="G16" s="229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1940 SVEUČILIŠTE U ZAGREBU - UČITELJSKI FAKULTET</v>
      </c>
    </row>
    <row r="17" spans="1:8">
      <c r="A17" s="137">
        <v>22</v>
      </c>
      <c r="B17" s="23" t="s">
        <v>2950</v>
      </c>
      <c r="C17" s="229"/>
      <c r="D17" s="229"/>
      <c r="E17" s="229">
        <f>SUMIF('Unos rashoda i izdataka'!$R$3:$R$501,'A.3 RASHODI FUNK'!$A17,'Unos rashoda i izdataka'!J$3:J$501)+SUMIF('Unos rashoda P4'!$T$3:$T$501,'A.3 RASHODI FUNK'!$A17,'Unos rashoda P4'!H$3:H$501)</f>
        <v>0</v>
      </c>
      <c r="F17" s="229">
        <f>SUMIF('Unos rashoda i izdataka'!$R$3:$R$501,'A.3 RASHODI FUNK'!$A17,'Unos rashoda i izdataka'!K$3:K$501)+SUMIF('Unos rashoda P4'!$T$3:$T$501,'A.3 RASHODI FUNK'!$A17,'Unos rashoda P4'!I$3:I$501)</f>
        <v>0</v>
      </c>
      <c r="G17" s="229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1940 SVEUČILIŠTE U ZAGREBU - UČITELJSKI FAKULTET</v>
      </c>
    </row>
    <row r="18" spans="1:8">
      <c r="A18" s="137">
        <v>23</v>
      </c>
      <c r="B18" s="23" t="s">
        <v>2951</v>
      </c>
      <c r="C18" s="229"/>
      <c r="D18" s="229"/>
      <c r="E18" s="229">
        <f>SUMIF('Unos rashoda i izdataka'!$R$3:$R$501,'A.3 RASHODI FUNK'!$A18,'Unos rashoda i izdataka'!J$3:J$501)+SUMIF('Unos rashoda P4'!$T$3:$T$501,'A.3 RASHODI FUNK'!$A18,'Unos rashoda P4'!H$3:H$501)</f>
        <v>0</v>
      </c>
      <c r="F18" s="229">
        <f>SUMIF('Unos rashoda i izdataka'!$R$3:$R$501,'A.3 RASHODI FUNK'!$A18,'Unos rashoda i izdataka'!K$3:K$501)+SUMIF('Unos rashoda P4'!$T$3:$T$501,'A.3 RASHODI FUNK'!$A18,'Unos rashoda P4'!I$3:I$501)</f>
        <v>0</v>
      </c>
      <c r="G18" s="229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1940 SVEUČILIŠTE U ZAGREBU - UČITELJSKI FAKULTET</v>
      </c>
    </row>
    <row r="19" spans="1:8">
      <c r="A19" s="137">
        <v>24</v>
      </c>
      <c r="B19" s="23" t="s">
        <v>2952</v>
      </c>
      <c r="C19" s="229"/>
      <c r="D19" s="229"/>
      <c r="E19" s="229">
        <f>SUMIF('Unos rashoda i izdataka'!$R$3:$R$501,'A.3 RASHODI FUNK'!$A19,'Unos rashoda i izdataka'!J$3:J$501)+SUMIF('Unos rashoda P4'!$T$3:$T$501,'A.3 RASHODI FUNK'!$A19,'Unos rashoda P4'!H$3:H$501)</f>
        <v>0</v>
      </c>
      <c r="F19" s="229">
        <f>SUMIF('Unos rashoda i izdataka'!$R$3:$R$501,'A.3 RASHODI FUNK'!$A19,'Unos rashoda i izdataka'!K$3:K$501)+SUMIF('Unos rashoda P4'!$T$3:$T$501,'A.3 RASHODI FUNK'!$A19,'Unos rashoda P4'!I$3:I$501)</f>
        <v>0</v>
      </c>
      <c r="G19" s="229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1940 SVEUČILIŠTE U ZAGREBU - UČITELJSKI FAKULTET</v>
      </c>
    </row>
    <row r="20" spans="1:8">
      <c r="A20" s="137">
        <v>25</v>
      </c>
      <c r="B20" s="23" t="s">
        <v>2953</v>
      </c>
      <c r="C20" s="229"/>
      <c r="D20" s="229"/>
      <c r="E20" s="229">
        <f>SUMIF('Unos rashoda i izdataka'!$R$3:$R$501,'A.3 RASHODI FUNK'!$A20,'Unos rashoda i izdataka'!J$3:J$501)+SUMIF('Unos rashoda P4'!$T$3:$T$501,'A.3 RASHODI FUNK'!$A20,'Unos rashoda P4'!H$3:H$501)</f>
        <v>0</v>
      </c>
      <c r="F20" s="229">
        <f>SUMIF('Unos rashoda i izdataka'!$R$3:$R$501,'A.3 RASHODI FUNK'!$A20,'Unos rashoda i izdataka'!K$3:K$501)+SUMIF('Unos rashoda P4'!$T$3:$T$501,'A.3 RASHODI FUNK'!$A20,'Unos rashoda P4'!I$3:I$501)</f>
        <v>0</v>
      </c>
      <c r="G20" s="229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1940 SVEUČILIŠTE U ZAGREBU - UČITELJSKI FAKULTET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1940 SVEUČILIŠTE U ZAGREBU - UČITELJSKI FAKULTET</v>
      </c>
    </row>
    <row r="22" spans="1:8">
      <c r="A22" s="137">
        <v>31</v>
      </c>
      <c r="B22" s="23" t="s">
        <v>2955</v>
      </c>
      <c r="C22" s="229"/>
      <c r="D22" s="229"/>
      <c r="E22" s="229">
        <f>SUMIF('Unos rashoda i izdataka'!$R$3:$R$501,'A.3 RASHODI FUNK'!$A22,'Unos rashoda i izdataka'!J$3:J$501)+SUMIF('Unos rashoda P4'!$T$3:$T$501,'A.3 RASHODI FUNK'!$A22,'Unos rashoda P4'!H$3:H$501)</f>
        <v>0</v>
      </c>
      <c r="F22" s="229">
        <f>SUMIF('Unos rashoda i izdataka'!$R$3:$R$501,'A.3 RASHODI FUNK'!$A22,'Unos rashoda i izdataka'!K$3:K$501)+SUMIF('Unos rashoda P4'!$T$3:$T$501,'A.3 RASHODI FUNK'!$A22,'Unos rashoda P4'!I$3:I$501)</f>
        <v>0</v>
      </c>
      <c r="G22" s="229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1940 SVEUČILIŠTE U ZAGREBU - UČITELJSKI FAKULTET</v>
      </c>
    </row>
    <row r="23" spans="1:8">
      <c r="A23" s="137">
        <v>32</v>
      </c>
      <c r="B23" s="23" t="s">
        <v>2956</v>
      </c>
      <c r="C23" s="229"/>
      <c r="D23" s="229"/>
      <c r="E23" s="229">
        <f>SUMIF('Unos rashoda i izdataka'!$R$3:$R$501,'A.3 RASHODI FUNK'!$A23,'Unos rashoda i izdataka'!J$3:J$501)+SUMIF('Unos rashoda P4'!$T$3:$T$501,'A.3 RASHODI FUNK'!$A23,'Unos rashoda P4'!H$3:H$501)</f>
        <v>0</v>
      </c>
      <c r="F23" s="229">
        <f>SUMIF('Unos rashoda i izdataka'!$R$3:$R$501,'A.3 RASHODI FUNK'!$A23,'Unos rashoda i izdataka'!K$3:K$501)+SUMIF('Unos rashoda P4'!$T$3:$T$501,'A.3 RASHODI FUNK'!$A23,'Unos rashoda P4'!I$3:I$501)</f>
        <v>0</v>
      </c>
      <c r="G23" s="229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1940 SVEUČILIŠTE U ZAGREBU - UČITELJSKI FAKULTET</v>
      </c>
    </row>
    <row r="24" spans="1:8">
      <c r="A24" s="137">
        <v>33</v>
      </c>
      <c r="B24" s="23" t="s">
        <v>2957</v>
      </c>
      <c r="C24" s="229"/>
      <c r="D24" s="229"/>
      <c r="E24" s="229">
        <f>SUMIF('Unos rashoda i izdataka'!$R$3:$R$501,'A.3 RASHODI FUNK'!$A24,'Unos rashoda i izdataka'!J$3:J$501)+SUMIF('Unos rashoda P4'!$T$3:$T$501,'A.3 RASHODI FUNK'!$A24,'Unos rashoda P4'!H$3:H$501)</f>
        <v>0</v>
      </c>
      <c r="F24" s="229">
        <f>SUMIF('Unos rashoda i izdataka'!$R$3:$R$501,'A.3 RASHODI FUNK'!$A24,'Unos rashoda i izdataka'!K$3:K$501)+SUMIF('Unos rashoda P4'!$T$3:$T$501,'A.3 RASHODI FUNK'!$A24,'Unos rashoda P4'!I$3:I$501)</f>
        <v>0</v>
      </c>
      <c r="G24" s="229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1940 SVEUČILIŠTE U ZAGREBU - UČITELJSKI FAKULTET</v>
      </c>
    </row>
    <row r="25" spans="1:8">
      <c r="A25" s="137">
        <v>34</v>
      </c>
      <c r="B25" s="23" t="s">
        <v>2958</v>
      </c>
      <c r="C25" s="229"/>
      <c r="D25" s="229"/>
      <c r="E25" s="229">
        <f>SUMIF('Unos rashoda i izdataka'!$R$3:$R$501,'A.3 RASHODI FUNK'!$A25,'Unos rashoda i izdataka'!J$3:J$501)+SUMIF('Unos rashoda P4'!$T$3:$T$501,'A.3 RASHODI FUNK'!$A25,'Unos rashoda P4'!H$3:H$501)</f>
        <v>0</v>
      </c>
      <c r="F25" s="229">
        <f>SUMIF('Unos rashoda i izdataka'!$R$3:$R$501,'A.3 RASHODI FUNK'!$A25,'Unos rashoda i izdataka'!K$3:K$501)+SUMIF('Unos rashoda P4'!$T$3:$T$501,'A.3 RASHODI FUNK'!$A25,'Unos rashoda P4'!I$3:I$501)</f>
        <v>0</v>
      </c>
      <c r="G25" s="229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1940 SVEUČILIŠTE U ZAGREBU - UČITELJSKI FAKULTET</v>
      </c>
    </row>
    <row r="26" spans="1:8">
      <c r="A26" s="137">
        <v>35</v>
      </c>
      <c r="B26" s="23" t="s">
        <v>2959</v>
      </c>
      <c r="C26" s="229"/>
      <c r="D26" s="229"/>
      <c r="E26" s="229">
        <f>SUMIF('Unos rashoda i izdataka'!$R$3:$R$501,'A.3 RASHODI FUNK'!$A26,'Unos rashoda i izdataka'!J$3:J$501)+SUMIF('Unos rashoda P4'!$T$3:$T$501,'A.3 RASHODI FUNK'!$A26,'Unos rashoda P4'!H$3:H$501)</f>
        <v>0</v>
      </c>
      <c r="F26" s="229">
        <f>SUMIF('Unos rashoda i izdataka'!$R$3:$R$501,'A.3 RASHODI FUNK'!$A26,'Unos rashoda i izdataka'!K$3:K$501)+SUMIF('Unos rashoda P4'!$T$3:$T$501,'A.3 RASHODI FUNK'!$A26,'Unos rashoda P4'!I$3:I$501)</f>
        <v>0</v>
      </c>
      <c r="G26" s="229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1940 SVEUČILIŠTE U ZAGREBU - UČITELJSKI FAKULTET</v>
      </c>
    </row>
    <row r="27" spans="1:8" ht="25.5">
      <c r="A27" s="137">
        <v>36</v>
      </c>
      <c r="B27" s="23" t="s">
        <v>2960</v>
      </c>
      <c r="C27" s="229"/>
      <c r="D27" s="229"/>
      <c r="E27" s="229">
        <f>SUMIF('Unos rashoda i izdataka'!$R$3:$R$501,'A.3 RASHODI FUNK'!$A27,'Unos rashoda i izdataka'!J$3:J$501)+SUMIF('Unos rashoda P4'!$T$3:$T$501,'A.3 RASHODI FUNK'!$A27,'Unos rashoda P4'!H$3:H$501)</f>
        <v>0</v>
      </c>
      <c r="F27" s="229">
        <f>SUMIF('Unos rashoda i izdataka'!$R$3:$R$501,'A.3 RASHODI FUNK'!$A27,'Unos rashoda i izdataka'!K$3:K$501)+SUMIF('Unos rashoda P4'!$T$3:$T$501,'A.3 RASHODI FUNK'!$A27,'Unos rashoda P4'!I$3:I$501)</f>
        <v>0</v>
      </c>
      <c r="G27" s="229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1940 SVEUČILIŠTE U ZAGREBU - UČITELJSKI FAKULTET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1940 SVEUČILIŠTE U ZAGREBU - UČITELJSKI FAKULTET</v>
      </c>
    </row>
    <row r="29" spans="1:8">
      <c r="A29" s="137">
        <v>41</v>
      </c>
      <c r="B29" s="23" t="s">
        <v>2962</v>
      </c>
      <c r="C29" s="229"/>
      <c r="D29" s="229"/>
      <c r="E29" s="229">
        <f>SUMIF('Unos rashoda i izdataka'!$R$3:$R$501,'A.3 RASHODI FUNK'!$A29,'Unos rashoda i izdataka'!J$3:J$501)+SUMIF('Unos rashoda P4'!$T$3:$T$501,'A.3 RASHODI FUNK'!$A29,'Unos rashoda P4'!H$3:H$501)</f>
        <v>0</v>
      </c>
      <c r="F29" s="229">
        <f>SUMIF('Unos rashoda i izdataka'!$R$3:$R$501,'A.3 RASHODI FUNK'!$A29,'Unos rashoda i izdataka'!K$3:K$501)+SUMIF('Unos rashoda P4'!$T$3:$T$501,'A.3 RASHODI FUNK'!$A29,'Unos rashoda P4'!I$3:I$501)</f>
        <v>0</v>
      </c>
      <c r="G29" s="229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1940 SVEUČILIŠTE U ZAGREBU - UČITELJSKI FAKULTET</v>
      </c>
    </row>
    <row r="30" spans="1:8">
      <c r="A30" s="137">
        <v>42</v>
      </c>
      <c r="B30" s="23" t="s">
        <v>2963</v>
      </c>
      <c r="C30" s="229"/>
      <c r="D30" s="229"/>
      <c r="E30" s="229">
        <f>SUMIF('Unos rashoda i izdataka'!$R$3:$R$501,'A.3 RASHODI FUNK'!$A30,'Unos rashoda i izdataka'!J$3:J$501)+SUMIF('Unos rashoda P4'!$T$3:$T$501,'A.3 RASHODI FUNK'!$A30,'Unos rashoda P4'!H$3:H$501)</f>
        <v>0</v>
      </c>
      <c r="F30" s="229">
        <f>SUMIF('Unos rashoda i izdataka'!$R$3:$R$501,'A.3 RASHODI FUNK'!$A30,'Unos rashoda i izdataka'!K$3:K$501)+SUMIF('Unos rashoda P4'!$T$3:$T$501,'A.3 RASHODI FUNK'!$A30,'Unos rashoda P4'!I$3:I$501)</f>
        <v>0</v>
      </c>
      <c r="G30" s="229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1940 SVEUČILIŠTE U ZAGREBU - UČITELJSKI FAKULTET</v>
      </c>
    </row>
    <row r="31" spans="1:8">
      <c r="A31" s="137">
        <v>43</v>
      </c>
      <c r="B31" s="23" t="s">
        <v>2964</v>
      </c>
      <c r="C31" s="229"/>
      <c r="D31" s="229"/>
      <c r="E31" s="229">
        <f>SUMIF('Unos rashoda i izdataka'!$R$3:$R$501,'A.3 RASHODI FUNK'!$A31,'Unos rashoda i izdataka'!J$3:J$501)+SUMIF('Unos rashoda P4'!$T$3:$T$501,'A.3 RASHODI FUNK'!$A31,'Unos rashoda P4'!H$3:H$501)</f>
        <v>0</v>
      </c>
      <c r="F31" s="229">
        <f>SUMIF('Unos rashoda i izdataka'!$R$3:$R$501,'A.3 RASHODI FUNK'!$A31,'Unos rashoda i izdataka'!K$3:K$501)+SUMIF('Unos rashoda P4'!$T$3:$T$501,'A.3 RASHODI FUNK'!$A31,'Unos rashoda P4'!I$3:I$501)</f>
        <v>0</v>
      </c>
      <c r="G31" s="229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1940 SVEUČILIŠTE U ZAGREBU - UČITELJSKI FAKULTET</v>
      </c>
    </row>
    <row r="32" spans="1:8">
      <c r="A32" s="137">
        <v>44</v>
      </c>
      <c r="B32" s="23" t="s">
        <v>2965</v>
      </c>
      <c r="C32" s="229"/>
      <c r="D32" s="229"/>
      <c r="E32" s="229">
        <f>SUMIF('Unos rashoda i izdataka'!$R$3:$R$501,'A.3 RASHODI FUNK'!$A32,'Unos rashoda i izdataka'!J$3:J$501)+SUMIF('Unos rashoda P4'!$T$3:$T$501,'A.3 RASHODI FUNK'!$A32,'Unos rashoda P4'!H$3:H$501)</f>
        <v>0</v>
      </c>
      <c r="F32" s="229">
        <f>SUMIF('Unos rashoda i izdataka'!$R$3:$R$501,'A.3 RASHODI FUNK'!$A32,'Unos rashoda i izdataka'!K$3:K$501)+SUMIF('Unos rashoda P4'!$T$3:$T$501,'A.3 RASHODI FUNK'!$A32,'Unos rashoda P4'!I$3:I$501)</f>
        <v>0</v>
      </c>
      <c r="G32" s="229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1940 SVEUČILIŠTE U ZAGREBU - UČITELJSKI FAKULTET</v>
      </c>
    </row>
    <row r="33" spans="1:8">
      <c r="A33" s="137">
        <v>45</v>
      </c>
      <c r="B33" s="23" t="s">
        <v>2966</v>
      </c>
      <c r="C33" s="229"/>
      <c r="D33" s="229"/>
      <c r="E33" s="229">
        <f>SUMIF('Unos rashoda i izdataka'!$R$3:$R$501,'A.3 RASHODI FUNK'!$A33,'Unos rashoda i izdataka'!J$3:J$501)+SUMIF('Unos rashoda P4'!$T$3:$T$501,'A.3 RASHODI FUNK'!$A33,'Unos rashoda P4'!H$3:H$501)</f>
        <v>0</v>
      </c>
      <c r="F33" s="229">
        <f>SUMIF('Unos rashoda i izdataka'!$R$3:$R$501,'A.3 RASHODI FUNK'!$A33,'Unos rashoda i izdataka'!K$3:K$501)+SUMIF('Unos rashoda P4'!$T$3:$T$501,'A.3 RASHODI FUNK'!$A33,'Unos rashoda P4'!I$3:I$501)</f>
        <v>0</v>
      </c>
      <c r="G33" s="229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1940 SVEUČILIŠTE U ZAGREBU - UČITELJSKI FAKULTET</v>
      </c>
    </row>
    <row r="34" spans="1:8">
      <c r="A34" s="137">
        <v>46</v>
      </c>
      <c r="B34" s="23" t="s">
        <v>2924</v>
      </c>
      <c r="C34" s="229"/>
      <c r="D34" s="229"/>
      <c r="E34" s="229">
        <f>SUMIF('Unos rashoda i izdataka'!$R$3:$R$501,'A.3 RASHODI FUNK'!$A34,'Unos rashoda i izdataka'!J$3:J$501)+SUMIF('Unos rashoda P4'!$T$3:$T$501,'A.3 RASHODI FUNK'!$A34,'Unos rashoda P4'!H$3:H$501)</f>
        <v>0</v>
      </c>
      <c r="F34" s="229">
        <f>SUMIF('Unos rashoda i izdataka'!$R$3:$R$501,'A.3 RASHODI FUNK'!$A34,'Unos rashoda i izdataka'!K$3:K$501)+SUMIF('Unos rashoda P4'!$T$3:$T$501,'A.3 RASHODI FUNK'!$A34,'Unos rashoda P4'!I$3:I$501)</f>
        <v>0</v>
      </c>
      <c r="G34" s="229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1940 SVEUČILIŠTE U ZAGREBU - UČITELJSKI FAKULTET</v>
      </c>
    </row>
    <row r="35" spans="1:8">
      <c r="A35" s="137">
        <v>47</v>
      </c>
      <c r="B35" s="23" t="s">
        <v>2967</v>
      </c>
      <c r="C35" s="229"/>
      <c r="D35" s="229"/>
      <c r="E35" s="229">
        <f>SUMIF('Unos rashoda i izdataka'!$R$3:$R$501,'A.3 RASHODI FUNK'!$A35,'Unos rashoda i izdataka'!J$3:J$501)+SUMIF('Unos rashoda P4'!$T$3:$T$501,'A.3 RASHODI FUNK'!$A35,'Unos rashoda P4'!H$3:H$501)</f>
        <v>0</v>
      </c>
      <c r="F35" s="229">
        <f>SUMIF('Unos rashoda i izdataka'!$R$3:$R$501,'A.3 RASHODI FUNK'!$A35,'Unos rashoda i izdataka'!K$3:K$501)+SUMIF('Unos rashoda P4'!$T$3:$T$501,'A.3 RASHODI FUNK'!$A35,'Unos rashoda P4'!I$3:I$501)</f>
        <v>0</v>
      </c>
      <c r="G35" s="229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1940 SVEUČILIŠTE U ZAGREBU - UČITELJSKI FAKULTET</v>
      </c>
    </row>
    <row r="36" spans="1:8">
      <c r="A36" s="137">
        <v>48</v>
      </c>
      <c r="B36" s="23" t="s">
        <v>2968</v>
      </c>
      <c r="C36" s="229"/>
      <c r="D36" s="229"/>
      <c r="E36" s="229">
        <f>SUMIF('Unos rashoda i izdataka'!$R$3:$R$501,'A.3 RASHODI FUNK'!$A36,'Unos rashoda i izdataka'!J$3:J$501)+SUMIF('Unos rashoda P4'!$T$3:$T$501,'A.3 RASHODI FUNK'!$A36,'Unos rashoda P4'!H$3:H$501)</f>
        <v>0</v>
      </c>
      <c r="F36" s="229">
        <f>SUMIF('Unos rashoda i izdataka'!$R$3:$R$501,'A.3 RASHODI FUNK'!$A36,'Unos rashoda i izdataka'!K$3:K$501)+SUMIF('Unos rashoda P4'!$T$3:$T$501,'A.3 RASHODI FUNK'!$A36,'Unos rashoda P4'!I$3:I$501)</f>
        <v>0</v>
      </c>
      <c r="G36" s="229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1940 SVEUČILIŠTE U ZAGREBU - UČITELJSKI FAKULTET</v>
      </c>
    </row>
    <row r="37" spans="1:8">
      <c r="A37" s="137">
        <v>49</v>
      </c>
      <c r="B37" s="23" t="s">
        <v>2969</v>
      </c>
      <c r="C37" s="229"/>
      <c r="D37" s="229"/>
      <c r="E37" s="229">
        <f>SUMIF('Unos rashoda i izdataka'!$R$3:$R$501,'A.3 RASHODI FUNK'!$A37,'Unos rashoda i izdataka'!J$3:J$501)+SUMIF('Unos rashoda P4'!$T$3:$T$501,'A.3 RASHODI FUNK'!$A37,'Unos rashoda P4'!H$3:H$501)</f>
        <v>0</v>
      </c>
      <c r="F37" s="229">
        <f>SUMIF('Unos rashoda i izdataka'!$R$3:$R$501,'A.3 RASHODI FUNK'!$A37,'Unos rashoda i izdataka'!K$3:K$501)+SUMIF('Unos rashoda P4'!$T$3:$T$501,'A.3 RASHODI FUNK'!$A37,'Unos rashoda P4'!I$3:I$501)</f>
        <v>0</v>
      </c>
      <c r="G37" s="229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1940 SVEUČILIŠTE U ZAGREBU - UČITELJSKI FAKULTET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1940 SVEUČILIŠTE U ZAGREBU - UČITELJSKI FAKULTET</v>
      </c>
    </row>
    <row r="39" spans="1:8">
      <c r="A39" s="137">
        <v>51</v>
      </c>
      <c r="B39" s="23" t="s">
        <v>2971</v>
      </c>
      <c r="C39" s="229"/>
      <c r="D39" s="229"/>
      <c r="E39" s="229">
        <f>SUMIF('Unos rashoda i izdataka'!$R$3:$R$501,'A.3 RASHODI FUNK'!$A39,'Unos rashoda i izdataka'!J$3:J$501)+SUMIF('Unos rashoda P4'!$T$3:$T$501,'A.3 RASHODI FUNK'!$A39,'Unos rashoda P4'!H$3:H$501)</f>
        <v>0</v>
      </c>
      <c r="F39" s="229">
        <f>SUMIF('Unos rashoda i izdataka'!$R$3:$R$501,'A.3 RASHODI FUNK'!$A39,'Unos rashoda i izdataka'!K$3:K$501)+SUMIF('Unos rashoda P4'!$T$3:$T$501,'A.3 RASHODI FUNK'!$A39,'Unos rashoda P4'!I$3:I$501)</f>
        <v>0</v>
      </c>
      <c r="G39" s="229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1940 SVEUČILIŠTE U ZAGREBU - UČITELJSKI FAKULTET</v>
      </c>
    </row>
    <row r="40" spans="1:8">
      <c r="A40" s="137">
        <v>52</v>
      </c>
      <c r="B40" s="23" t="s">
        <v>2972</v>
      </c>
      <c r="C40" s="229"/>
      <c r="D40" s="229"/>
      <c r="E40" s="229">
        <f>SUMIF('Unos rashoda i izdataka'!$R$3:$R$501,'A.3 RASHODI FUNK'!$A40,'Unos rashoda i izdataka'!J$3:J$501)+SUMIF('Unos rashoda P4'!$T$3:$T$501,'A.3 RASHODI FUNK'!$A40,'Unos rashoda P4'!H$3:H$501)</f>
        <v>0</v>
      </c>
      <c r="F40" s="229">
        <f>SUMIF('Unos rashoda i izdataka'!$R$3:$R$501,'A.3 RASHODI FUNK'!$A40,'Unos rashoda i izdataka'!K$3:K$501)+SUMIF('Unos rashoda P4'!$T$3:$T$501,'A.3 RASHODI FUNK'!$A40,'Unos rashoda P4'!I$3:I$501)</f>
        <v>0</v>
      </c>
      <c r="G40" s="229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1940 SVEUČILIŠTE U ZAGREBU - UČITELJSKI FAKULTET</v>
      </c>
    </row>
    <row r="41" spans="1:8">
      <c r="A41" s="137">
        <v>53</v>
      </c>
      <c r="B41" s="23" t="s">
        <v>2973</v>
      </c>
      <c r="C41" s="229"/>
      <c r="D41" s="229"/>
      <c r="E41" s="229">
        <f>SUMIF('Unos rashoda i izdataka'!$R$3:$R$501,'A.3 RASHODI FUNK'!$A41,'Unos rashoda i izdataka'!J$3:J$501)+SUMIF('Unos rashoda P4'!$T$3:$T$501,'A.3 RASHODI FUNK'!$A41,'Unos rashoda P4'!H$3:H$501)</f>
        <v>0</v>
      </c>
      <c r="F41" s="229">
        <f>SUMIF('Unos rashoda i izdataka'!$R$3:$R$501,'A.3 RASHODI FUNK'!$A41,'Unos rashoda i izdataka'!K$3:K$501)+SUMIF('Unos rashoda P4'!$T$3:$T$501,'A.3 RASHODI FUNK'!$A41,'Unos rashoda P4'!I$3:I$501)</f>
        <v>0</v>
      </c>
      <c r="G41" s="229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1940 SVEUČILIŠTE U ZAGREBU - UČITELJSKI FAKULTET</v>
      </c>
    </row>
    <row r="42" spans="1:8">
      <c r="A42" s="137">
        <v>54</v>
      </c>
      <c r="B42" s="23" t="s">
        <v>2974</v>
      </c>
      <c r="C42" s="229"/>
      <c r="D42" s="229"/>
      <c r="E42" s="229">
        <f>SUMIF('Unos rashoda i izdataka'!$R$3:$R$501,'A.3 RASHODI FUNK'!$A42,'Unos rashoda i izdataka'!J$3:J$501)+SUMIF('Unos rashoda P4'!$T$3:$T$501,'A.3 RASHODI FUNK'!$A42,'Unos rashoda P4'!H$3:H$501)</f>
        <v>0</v>
      </c>
      <c r="F42" s="229">
        <f>SUMIF('Unos rashoda i izdataka'!$R$3:$R$501,'A.3 RASHODI FUNK'!$A42,'Unos rashoda i izdataka'!K$3:K$501)+SUMIF('Unos rashoda P4'!$T$3:$T$501,'A.3 RASHODI FUNK'!$A42,'Unos rashoda P4'!I$3:I$501)</f>
        <v>0</v>
      </c>
      <c r="G42" s="229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1940 SVEUČILIŠTE U ZAGREBU - UČITELJSKI FAKULTET</v>
      </c>
    </row>
    <row r="43" spans="1:8">
      <c r="A43" s="137">
        <v>55</v>
      </c>
      <c r="B43" s="23" t="s">
        <v>2975</v>
      </c>
      <c r="C43" s="229"/>
      <c r="D43" s="229"/>
      <c r="E43" s="229">
        <f>SUMIF('Unos rashoda i izdataka'!$R$3:$R$501,'A.3 RASHODI FUNK'!$A43,'Unos rashoda i izdataka'!J$3:J$501)+SUMIF('Unos rashoda P4'!$T$3:$T$501,'A.3 RASHODI FUNK'!$A43,'Unos rashoda P4'!H$3:H$501)</f>
        <v>0</v>
      </c>
      <c r="F43" s="229">
        <f>SUMIF('Unos rashoda i izdataka'!$R$3:$R$501,'A.3 RASHODI FUNK'!$A43,'Unos rashoda i izdataka'!K$3:K$501)+SUMIF('Unos rashoda P4'!$T$3:$T$501,'A.3 RASHODI FUNK'!$A43,'Unos rashoda P4'!I$3:I$501)</f>
        <v>0</v>
      </c>
      <c r="G43" s="229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1940 SVEUČILIŠTE U ZAGREBU - UČITELJSKI FAKULTET</v>
      </c>
    </row>
    <row r="44" spans="1:8" ht="25.5">
      <c r="A44" s="137">
        <v>56</v>
      </c>
      <c r="B44" s="23" t="s">
        <v>2976</v>
      </c>
      <c r="C44" s="229"/>
      <c r="D44" s="229"/>
      <c r="E44" s="229">
        <f>SUMIF('Unos rashoda i izdataka'!$R$3:$R$501,'A.3 RASHODI FUNK'!$A44,'Unos rashoda i izdataka'!J$3:J$501)+SUMIF('Unos rashoda P4'!$T$3:$T$501,'A.3 RASHODI FUNK'!$A44,'Unos rashoda P4'!H$3:H$501)</f>
        <v>0</v>
      </c>
      <c r="F44" s="229">
        <f>SUMIF('Unos rashoda i izdataka'!$R$3:$R$501,'A.3 RASHODI FUNK'!$A44,'Unos rashoda i izdataka'!K$3:K$501)+SUMIF('Unos rashoda P4'!$T$3:$T$501,'A.3 RASHODI FUNK'!$A44,'Unos rashoda P4'!I$3:I$501)</f>
        <v>0</v>
      </c>
      <c r="G44" s="229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1940 SVEUČILIŠTE U ZAGREBU - UČITELJSKI FAKULTET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1940 SVEUČILIŠTE U ZAGREBU - UČITELJSKI FAKULTET</v>
      </c>
    </row>
    <row r="46" spans="1:8">
      <c r="A46" s="137">
        <v>61</v>
      </c>
      <c r="B46" s="23" t="s">
        <v>2978</v>
      </c>
      <c r="C46" s="229"/>
      <c r="D46" s="229"/>
      <c r="E46" s="229">
        <f>SUMIF('Unos rashoda i izdataka'!$R$3:$R$501,'A.3 RASHODI FUNK'!$A46,'Unos rashoda i izdataka'!J$3:J$501)+SUMIF('Unos rashoda P4'!$T$3:$T$501,'A.3 RASHODI FUNK'!$A46,'Unos rashoda P4'!H$3:H$501)</f>
        <v>0</v>
      </c>
      <c r="F46" s="229">
        <f>SUMIF('Unos rashoda i izdataka'!$R$3:$R$501,'A.3 RASHODI FUNK'!$A46,'Unos rashoda i izdataka'!K$3:K$501)+SUMIF('Unos rashoda P4'!$T$3:$T$501,'A.3 RASHODI FUNK'!$A46,'Unos rashoda P4'!I$3:I$501)</f>
        <v>0</v>
      </c>
      <c r="G46" s="229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1940 SVEUČILIŠTE U ZAGREBU - UČITELJSKI FAKULTET</v>
      </c>
    </row>
    <row r="47" spans="1:8">
      <c r="A47" s="137">
        <v>62</v>
      </c>
      <c r="B47" s="23" t="s">
        <v>2979</v>
      </c>
      <c r="C47" s="229"/>
      <c r="D47" s="229"/>
      <c r="E47" s="229">
        <f>SUMIF('Unos rashoda i izdataka'!$R$3:$R$501,'A.3 RASHODI FUNK'!$A47,'Unos rashoda i izdataka'!J$3:J$501)+SUMIF('Unos rashoda P4'!$T$3:$T$501,'A.3 RASHODI FUNK'!$A47,'Unos rashoda P4'!H$3:H$501)</f>
        <v>0</v>
      </c>
      <c r="F47" s="229">
        <f>SUMIF('Unos rashoda i izdataka'!$R$3:$R$501,'A.3 RASHODI FUNK'!$A47,'Unos rashoda i izdataka'!K$3:K$501)+SUMIF('Unos rashoda P4'!$T$3:$T$501,'A.3 RASHODI FUNK'!$A47,'Unos rashoda P4'!I$3:I$501)</f>
        <v>0</v>
      </c>
      <c r="G47" s="229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1940 SVEUČILIŠTE U ZAGREBU - UČITELJSKI FAKULTET</v>
      </c>
    </row>
    <row r="48" spans="1:8">
      <c r="A48" s="137">
        <v>63</v>
      </c>
      <c r="B48" s="23" t="s">
        <v>2980</v>
      </c>
      <c r="C48" s="229"/>
      <c r="D48" s="229"/>
      <c r="E48" s="229">
        <f>SUMIF('Unos rashoda i izdataka'!$R$3:$R$501,'A.3 RASHODI FUNK'!$A48,'Unos rashoda i izdataka'!J$3:J$501)+SUMIF('Unos rashoda P4'!$T$3:$T$501,'A.3 RASHODI FUNK'!$A48,'Unos rashoda P4'!H$3:H$501)</f>
        <v>0</v>
      </c>
      <c r="F48" s="229">
        <f>SUMIF('Unos rashoda i izdataka'!$R$3:$R$501,'A.3 RASHODI FUNK'!$A48,'Unos rashoda i izdataka'!K$3:K$501)+SUMIF('Unos rashoda P4'!$T$3:$T$501,'A.3 RASHODI FUNK'!$A48,'Unos rashoda P4'!I$3:I$501)</f>
        <v>0</v>
      </c>
      <c r="G48" s="229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1940 SVEUČILIŠTE U ZAGREBU - UČITELJSKI FAKULTET</v>
      </c>
    </row>
    <row r="49" spans="1:8">
      <c r="A49" s="137">
        <v>64</v>
      </c>
      <c r="B49" s="23" t="s">
        <v>2981</v>
      </c>
      <c r="C49" s="229"/>
      <c r="D49" s="229"/>
      <c r="E49" s="229">
        <f>SUMIF('Unos rashoda i izdataka'!$R$3:$R$501,'A.3 RASHODI FUNK'!$A49,'Unos rashoda i izdataka'!J$3:J$501)+SUMIF('Unos rashoda P4'!$T$3:$T$501,'A.3 RASHODI FUNK'!$A49,'Unos rashoda P4'!H$3:H$501)</f>
        <v>0</v>
      </c>
      <c r="F49" s="229">
        <f>SUMIF('Unos rashoda i izdataka'!$R$3:$R$501,'A.3 RASHODI FUNK'!$A49,'Unos rashoda i izdataka'!K$3:K$501)+SUMIF('Unos rashoda P4'!$T$3:$T$501,'A.3 RASHODI FUNK'!$A49,'Unos rashoda P4'!I$3:I$501)</f>
        <v>0</v>
      </c>
      <c r="G49" s="229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1940 SVEUČILIŠTE U ZAGREBU - UČITELJSKI FAKULTET</v>
      </c>
    </row>
    <row r="50" spans="1:8" ht="25.5">
      <c r="A50" s="137">
        <v>65</v>
      </c>
      <c r="B50" s="23" t="s">
        <v>2982</v>
      </c>
      <c r="C50" s="229"/>
      <c r="D50" s="229"/>
      <c r="E50" s="229">
        <f>SUMIF('Unos rashoda i izdataka'!$R$3:$R$501,'A.3 RASHODI FUNK'!$A50,'Unos rashoda i izdataka'!J$3:J$501)+SUMIF('Unos rashoda P4'!$T$3:$T$501,'A.3 RASHODI FUNK'!$A50,'Unos rashoda P4'!H$3:H$501)</f>
        <v>0</v>
      </c>
      <c r="F50" s="229">
        <f>SUMIF('Unos rashoda i izdataka'!$R$3:$R$501,'A.3 RASHODI FUNK'!$A50,'Unos rashoda i izdataka'!K$3:K$501)+SUMIF('Unos rashoda P4'!$T$3:$T$501,'A.3 RASHODI FUNK'!$A50,'Unos rashoda P4'!I$3:I$501)</f>
        <v>0</v>
      </c>
      <c r="G50" s="229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1940 SVEUČILIŠTE U ZAGREBU - UČITELJSKI FAKULTET</v>
      </c>
    </row>
    <row r="51" spans="1:8" ht="25.5">
      <c r="A51" s="137">
        <v>66</v>
      </c>
      <c r="B51" s="23" t="s">
        <v>2983</v>
      </c>
      <c r="C51" s="229"/>
      <c r="D51" s="229"/>
      <c r="E51" s="229">
        <f>SUMIF('Unos rashoda i izdataka'!$R$3:$R$501,'A.3 RASHODI FUNK'!$A51,'Unos rashoda i izdataka'!J$3:J$501)+SUMIF('Unos rashoda P4'!$T$3:$T$501,'A.3 RASHODI FUNK'!$A51,'Unos rashoda P4'!H$3:H$501)</f>
        <v>0</v>
      </c>
      <c r="F51" s="229">
        <f>SUMIF('Unos rashoda i izdataka'!$R$3:$R$501,'A.3 RASHODI FUNK'!$A51,'Unos rashoda i izdataka'!K$3:K$501)+SUMIF('Unos rashoda P4'!$T$3:$T$501,'A.3 RASHODI FUNK'!$A51,'Unos rashoda P4'!I$3:I$501)</f>
        <v>0</v>
      </c>
      <c r="G51" s="229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1940 SVEUČILIŠTE U ZAGREBU - UČITELJSKI FAKULTET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1940 SVEUČILIŠTE U ZAGREBU - UČITELJSKI FAKULTET</v>
      </c>
    </row>
    <row r="53" spans="1:8">
      <c r="A53" s="137">
        <v>71</v>
      </c>
      <c r="B53" s="23" t="s">
        <v>2985</v>
      </c>
      <c r="C53" s="229"/>
      <c r="D53" s="229"/>
      <c r="E53" s="229">
        <f>SUMIF('Unos rashoda i izdataka'!$R$3:$R$501,'A.3 RASHODI FUNK'!$A53,'Unos rashoda i izdataka'!J$3:J$501)+SUMIF('Unos rashoda P4'!$T$3:$T$501,'A.3 RASHODI FUNK'!$A53,'Unos rashoda P4'!H$3:H$501)</f>
        <v>0</v>
      </c>
      <c r="F53" s="229">
        <f>SUMIF('Unos rashoda i izdataka'!$R$3:$R$501,'A.3 RASHODI FUNK'!$A53,'Unos rashoda i izdataka'!K$3:K$501)+SUMIF('Unos rashoda P4'!$T$3:$T$501,'A.3 RASHODI FUNK'!$A53,'Unos rashoda P4'!I$3:I$501)</f>
        <v>0</v>
      </c>
      <c r="G53" s="229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1940 SVEUČILIŠTE U ZAGREBU - UČITELJSKI FAKULTET</v>
      </c>
    </row>
    <row r="54" spans="1:8">
      <c r="A54" s="137">
        <v>72</v>
      </c>
      <c r="B54" s="23" t="s">
        <v>2986</v>
      </c>
      <c r="C54" s="229"/>
      <c r="D54" s="229"/>
      <c r="E54" s="229">
        <f>SUMIF('Unos rashoda i izdataka'!$R$3:$R$501,'A.3 RASHODI FUNK'!$A54,'Unos rashoda i izdataka'!J$3:J$501)+SUMIF('Unos rashoda P4'!$T$3:$T$501,'A.3 RASHODI FUNK'!$A54,'Unos rashoda P4'!H$3:H$501)</f>
        <v>0</v>
      </c>
      <c r="F54" s="229">
        <f>SUMIF('Unos rashoda i izdataka'!$R$3:$R$501,'A.3 RASHODI FUNK'!$A54,'Unos rashoda i izdataka'!K$3:K$501)+SUMIF('Unos rashoda P4'!$T$3:$T$501,'A.3 RASHODI FUNK'!$A54,'Unos rashoda P4'!I$3:I$501)</f>
        <v>0</v>
      </c>
      <c r="G54" s="229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1940 SVEUČILIŠTE U ZAGREBU - UČITELJSKI FAKULTET</v>
      </c>
    </row>
    <row r="55" spans="1:8">
      <c r="A55" s="137">
        <v>73</v>
      </c>
      <c r="B55" s="23" t="s">
        <v>2987</v>
      </c>
      <c r="C55" s="229"/>
      <c r="D55" s="229"/>
      <c r="E55" s="229">
        <f>SUMIF('Unos rashoda i izdataka'!$R$3:$R$501,'A.3 RASHODI FUNK'!$A55,'Unos rashoda i izdataka'!J$3:J$501)+SUMIF('Unos rashoda P4'!$T$3:$T$501,'A.3 RASHODI FUNK'!$A55,'Unos rashoda P4'!H$3:H$501)</f>
        <v>0</v>
      </c>
      <c r="F55" s="229">
        <f>SUMIF('Unos rashoda i izdataka'!$R$3:$R$501,'A.3 RASHODI FUNK'!$A55,'Unos rashoda i izdataka'!K$3:K$501)+SUMIF('Unos rashoda P4'!$T$3:$T$501,'A.3 RASHODI FUNK'!$A55,'Unos rashoda P4'!I$3:I$501)</f>
        <v>0</v>
      </c>
      <c r="G55" s="229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1940 SVEUČILIŠTE U ZAGREBU - UČITELJSKI FAKULTET</v>
      </c>
    </row>
    <row r="56" spans="1:8">
      <c r="A56" s="137">
        <v>74</v>
      </c>
      <c r="B56" s="23" t="s">
        <v>2988</v>
      </c>
      <c r="C56" s="229"/>
      <c r="D56" s="229"/>
      <c r="E56" s="229">
        <f>SUMIF('Unos rashoda i izdataka'!$R$3:$R$501,'A.3 RASHODI FUNK'!$A56,'Unos rashoda i izdataka'!J$3:J$501)+SUMIF('Unos rashoda P4'!$T$3:$T$501,'A.3 RASHODI FUNK'!$A56,'Unos rashoda P4'!H$3:H$501)</f>
        <v>0</v>
      </c>
      <c r="F56" s="229">
        <f>SUMIF('Unos rashoda i izdataka'!$R$3:$R$501,'A.3 RASHODI FUNK'!$A56,'Unos rashoda i izdataka'!K$3:K$501)+SUMIF('Unos rashoda P4'!$T$3:$T$501,'A.3 RASHODI FUNK'!$A56,'Unos rashoda P4'!I$3:I$501)</f>
        <v>0</v>
      </c>
      <c r="G56" s="229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1940 SVEUČILIŠTE U ZAGREBU - UČITELJSKI FAKULTET</v>
      </c>
    </row>
    <row r="57" spans="1:8">
      <c r="A57" s="137">
        <v>75</v>
      </c>
      <c r="B57" s="23" t="s">
        <v>2989</v>
      </c>
      <c r="C57" s="229"/>
      <c r="D57" s="229"/>
      <c r="E57" s="229">
        <f>SUMIF('Unos rashoda i izdataka'!$R$3:$R$501,'A.3 RASHODI FUNK'!$A57,'Unos rashoda i izdataka'!J$3:J$501)+SUMIF('Unos rashoda P4'!$T$3:$T$501,'A.3 RASHODI FUNK'!$A57,'Unos rashoda P4'!H$3:H$501)</f>
        <v>0</v>
      </c>
      <c r="F57" s="229">
        <f>SUMIF('Unos rashoda i izdataka'!$R$3:$R$501,'A.3 RASHODI FUNK'!$A57,'Unos rashoda i izdataka'!K$3:K$501)+SUMIF('Unos rashoda P4'!$T$3:$T$501,'A.3 RASHODI FUNK'!$A57,'Unos rashoda P4'!I$3:I$501)</f>
        <v>0</v>
      </c>
      <c r="G57" s="229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1940 SVEUČILIŠTE U ZAGREBU - UČITELJSKI FAKULTET</v>
      </c>
    </row>
    <row r="58" spans="1:8" ht="25.5">
      <c r="A58" s="137">
        <v>76</v>
      </c>
      <c r="B58" s="23" t="s">
        <v>2990</v>
      </c>
      <c r="C58" s="229"/>
      <c r="D58" s="229"/>
      <c r="E58" s="229">
        <f>SUMIF('Unos rashoda i izdataka'!$R$3:$R$501,'A.3 RASHODI FUNK'!$A58,'Unos rashoda i izdataka'!J$3:J$501)+SUMIF('Unos rashoda P4'!$T$3:$T$501,'A.3 RASHODI FUNK'!$A58,'Unos rashoda P4'!H$3:H$501)</f>
        <v>0</v>
      </c>
      <c r="F58" s="229">
        <f>SUMIF('Unos rashoda i izdataka'!$R$3:$R$501,'A.3 RASHODI FUNK'!$A58,'Unos rashoda i izdataka'!K$3:K$501)+SUMIF('Unos rashoda P4'!$T$3:$T$501,'A.3 RASHODI FUNK'!$A58,'Unos rashoda P4'!I$3:I$501)</f>
        <v>0</v>
      </c>
      <c r="G58" s="229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1940 SVEUČILIŠTE U ZAGREBU - UČITELJSKI FAKULTET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1940 SVEUČILIŠTE U ZAGREBU - UČITELJSKI FAKULTET</v>
      </c>
    </row>
    <row r="60" spans="1:8">
      <c r="A60" s="137">
        <v>81</v>
      </c>
      <c r="B60" s="23" t="s">
        <v>2992</v>
      </c>
      <c r="C60" s="229"/>
      <c r="D60" s="229"/>
      <c r="E60" s="229">
        <f>SUMIF('Unos rashoda i izdataka'!$R$3:$R$501,'A.3 RASHODI FUNK'!$A60,'Unos rashoda i izdataka'!J$3:J$501)+SUMIF('Unos rashoda P4'!$T$3:$T$501,'A.3 RASHODI FUNK'!$A60,'Unos rashoda P4'!H$3:H$501)</f>
        <v>0</v>
      </c>
      <c r="F60" s="229">
        <f>SUMIF('Unos rashoda i izdataka'!$R$3:$R$501,'A.3 RASHODI FUNK'!$A60,'Unos rashoda i izdataka'!K$3:K$501)+SUMIF('Unos rashoda P4'!$T$3:$T$501,'A.3 RASHODI FUNK'!$A60,'Unos rashoda P4'!I$3:I$501)</f>
        <v>0</v>
      </c>
      <c r="G60" s="229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1940 SVEUČILIŠTE U ZAGREBU - UČITELJSKI FAKULTET</v>
      </c>
    </row>
    <row r="61" spans="1:8">
      <c r="A61" s="137">
        <v>82</v>
      </c>
      <c r="B61" s="23" t="s">
        <v>2910</v>
      </c>
      <c r="C61" s="229"/>
      <c r="D61" s="229"/>
      <c r="E61" s="229">
        <f>SUMIF('Unos rashoda i izdataka'!$R$3:$R$501,'A.3 RASHODI FUNK'!$A61,'Unos rashoda i izdataka'!J$3:J$501)+SUMIF('Unos rashoda P4'!$T$3:$T$501,'A.3 RASHODI FUNK'!$A61,'Unos rashoda P4'!H$3:H$501)</f>
        <v>0</v>
      </c>
      <c r="F61" s="229">
        <f>SUMIF('Unos rashoda i izdataka'!$R$3:$R$501,'A.3 RASHODI FUNK'!$A61,'Unos rashoda i izdataka'!K$3:K$501)+SUMIF('Unos rashoda P4'!$T$3:$T$501,'A.3 RASHODI FUNK'!$A61,'Unos rashoda P4'!I$3:I$501)</f>
        <v>0</v>
      </c>
      <c r="G61" s="229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1940 SVEUČILIŠTE U ZAGREBU - UČITELJSKI FAKULTET</v>
      </c>
    </row>
    <row r="62" spans="1:8">
      <c r="A62" s="137">
        <v>83</v>
      </c>
      <c r="B62" s="23" t="s">
        <v>2993</v>
      </c>
      <c r="C62" s="229"/>
      <c r="D62" s="229"/>
      <c r="E62" s="229">
        <f>SUMIF('Unos rashoda i izdataka'!$R$3:$R$501,'A.3 RASHODI FUNK'!$A62,'Unos rashoda i izdataka'!J$3:J$501)+SUMIF('Unos rashoda P4'!$T$3:$T$501,'A.3 RASHODI FUNK'!$A62,'Unos rashoda P4'!H$3:H$501)</f>
        <v>0</v>
      </c>
      <c r="F62" s="229">
        <f>SUMIF('Unos rashoda i izdataka'!$R$3:$R$501,'A.3 RASHODI FUNK'!$A62,'Unos rashoda i izdataka'!K$3:K$501)+SUMIF('Unos rashoda P4'!$T$3:$T$501,'A.3 RASHODI FUNK'!$A62,'Unos rashoda P4'!I$3:I$501)</f>
        <v>0</v>
      </c>
      <c r="G62" s="229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1940 SVEUČILIŠTE U ZAGREBU - UČITELJSKI FAKULTET</v>
      </c>
    </row>
    <row r="63" spans="1:8">
      <c r="A63" s="137">
        <v>84</v>
      </c>
      <c r="B63" s="23" t="s">
        <v>2994</v>
      </c>
      <c r="C63" s="229"/>
      <c r="D63" s="229"/>
      <c r="E63" s="229">
        <f>SUMIF('Unos rashoda i izdataka'!$R$3:$R$501,'A.3 RASHODI FUNK'!$A63,'Unos rashoda i izdataka'!J$3:J$501)+SUMIF('Unos rashoda P4'!$T$3:$T$501,'A.3 RASHODI FUNK'!$A63,'Unos rashoda P4'!H$3:H$501)</f>
        <v>0</v>
      </c>
      <c r="F63" s="229">
        <f>SUMIF('Unos rashoda i izdataka'!$R$3:$R$501,'A.3 RASHODI FUNK'!$A63,'Unos rashoda i izdataka'!K$3:K$501)+SUMIF('Unos rashoda P4'!$T$3:$T$501,'A.3 RASHODI FUNK'!$A63,'Unos rashoda P4'!I$3:I$501)</f>
        <v>0</v>
      </c>
      <c r="G63" s="229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1940 SVEUČILIŠTE U ZAGREBU - UČITELJSKI FAKULTET</v>
      </c>
    </row>
    <row r="64" spans="1:8">
      <c r="A64" s="137">
        <v>85</v>
      </c>
      <c r="B64" s="23" t="s">
        <v>2995</v>
      </c>
      <c r="C64" s="229"/>
      <c r="D64" s="229"/>
      <c r="E64" s="229">
        <f>SUMIF('Unos rashoda i izdataka'!$R$3:$R$501,'A.3 RASHODI FUNK'!$A64,'Unos rashoda i izdataka'!J$3:J$501)+SUMIF('Unos rashoda P4'!$T$3:$T$501,'A.3 RASHODI FUNK'!$A64,'Unos rashoda P4'!H$3:H$501)</f>
        <v>0</v>
      </c>
      <c r="F64" s="229">
        <f>SUMIF('Unos rashoda i izdataka'!$R$3:$R$501,'A.3 RASHODI FUNK'!$A64,'Unos rashoda i izdataka'!K$3:K$501)+SUMIF('Unos rashoda P4'!$T$3:$T$501,'A.3 RASHODI FUNK'!$A64,'Unos rashoda P4'!I$3:I$501)</f>
        <v>0</v>
      </c>
      <c r="G64" s="229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1940 SVEUČILIŠTE U ZAGREBU - UČITELJSKI FAKULTET</v>
      </c>
    </row>
    <row r="65" spans="1:8" ht="25.5">
      <c r="A65" s="137">
        <v>86</v>
      </c>
      <c r="B65" s="23" t="s">
        <v>2996</v>
      </c>
      <c r="C65" s="229"/>
      <c r="D65" s="229"/>
      <c r="E65" s="229">
        <f>SUMIF('Unos rashoda i izdataka'!$R$3:$R$501,'A.3 RASHODI FUNK'!$A65,'Unos rashoda i izdataka'!J$3:J$501)+SUMIF('Unos rashoda P4'!$T$3:$T$501,'A.3 RASHODI FUNK'!$A65,'Unos rashoda P4'!H$3:H$501)</f>
        <v>0</v>
      </c>
      <c r="F65" s="229">
        <f>SUMIF('Unos rashoda i izdataka'!$R$3:$R$501,'A.3 RASHODI FUNK'!$A65,'Unos rashoda i izdataka'!K$3:K$501)+SUMIF('Unos rashoda P4'!$T$3:$T$501,'A.3 RASHODI FUNK'!$A65,'Unos rashoda P4'!I$3:I$501)</f>
        <v>0</v>
      </c>
      <c r="G65" s="229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1940 SVEUČILIŠTE U ZAGREBU - UČITELJSKI FAKULTET</v>
      </c>
    </row>
    <row r="66" spans="1:8">
      <c r="A66" s="130">
        <v>9</v>
      </c>
      <c r="B66" s="34" t="s">
        <v>2997</v>
      </c>
      <c r="C66" s="143">
        <f>SUM(C67:C74)</f>
        <v>0</v>
      </c>
      <c r="D66" s="143">
        <f>SUM(D67:D74)</f>
        <v>0</v>
      </c>
      <c r="E66" s="143">
        <f>SUM(E67:E74)</f>
        <v>11284745</v>
      </c>
      <c r="F66" s="143">
        <f>SUM(F67:F74)</f>
        <v>11250502</v>
      </c>
      <c r="G66" s="143">
        <f>SUM(G67:G74)</f>
        <v>11275453</v>
      </c>
      <c r="H66" s="208" t="str">
        <f>'OPĆI DIO'!$C$1</f>
        <v>1940 SVEUČILIŠTE U ZAGREBU - UČITELJSKI FAKULTET</v>
      </c>
    </row>
    <row r="67" spans="1:8">
      <c r="A67" s="137">
        <v>91</v>
      </c>
      <c r="B67" s="23" t="s">
        <v>2998</v>
      </c>
      <c r="C67" s="229"/>
      <c r="D67" s="229"/>
      <c r="E67" s="229">
        <f>SUMIF('Unos rashoda i izdataka'!$R$3:$R$501,'A.3 RASHODI FUNK'!$A67,'Unos rashoda i izdataka'!J$3:J$501)+SUMIF('Unos rashoda P4'!$T$3:$T$501,'A.3 RASHODI FUNK'!$A67,'Unos rashoda P4'!H$3:H$501)</f>
        <v>0</v>
      </c>
      <c r="F67" s="229">
        <f>SUMIF('Unos rashoda i izdataka'!$R$3:$R$501,'A.3 RASHODI FUNK'!$A67,'Unos rashoda i izdataka'!K$3:K$501)+SUMIF('Unos rashoda P4'!$T$3:$T$501,'A.3 RASHODI FUNK'!$A67,'Unos rashoda P4'!I$3:I$501)</f>
        <v>0</v>
      </c>
      <c r="G67" s="229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1940 SVEUČILIŠTE U ZAGREBU - UČITELJSKI FAKULTET</v>
      </c>
    </row>
    <row r="68" spans="1:8">
      <c r="A68" s="137">
        <v>92</v>
      </c>
      <c r="B68" s="23" t="s">
        <v>2999</v>
      </c>
      <c r="C68" s="229"/>
      <c r="D68" s="229"/>
      <c r="E68" s="229">
        <f>SUMIF('Unos rashoda i izdataka'!$R$3:$R$501,'A.3 RASHODI FUNK'!$A68,'Unos rashoda i izdataka'!J$3:J$501)+SUMIF('Unos rashoda P4'!$T$3:$T$501,'A.3 RASHODI FUNK'!$A68,'Unos rashoda P4'!H$3:H$501)</f>
        <v>0</v>
      </c>
      <c r="F68" s="229">
        <f>SUMIF('Unos rashoda i izdataka'!$R$3:$R$501,'A.3 RASHODI FUNK'!$A68,'Unos rashoda i izdataka'!K$3:K$501)+SUMIF('Unos rashoda P4'!$T$3:$T$501,'A.3 RASHODI FUNK'!$A68,'Unos rashoda P4'!I$3:I$501)</f>
        <v>0</v>
      </c>
      <c r="G68" s="229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1940 SVEUČILIŠTE U ZAGREBU - UČITELJSKI FAKULTET</v>
      </c>
    </row>
    <row r="69" spans="1:8" ht="26.25" customHeight="1">
      <c r="A69" s="137">
        <v>93</v>
      </c>
      <c r="B69" s="23" t="s">
        <v>3000</v>
      </c>
      <c r="C69" s="229"/>
      <c r="D69" s="229"/>
      <c r="E69" s="229">
        <f>SUMIF('Unos rashoda i izdataka'!$R$3:$R$501,'A.3 RASHODI FUNK'!$A69,'Unos rashoda i izdataka'!J$3:J$501)+SUMIF('Unos rashoda P4'!$T$3:$T$501,'A.3 RASHODI FUNK'!$A69,'Unos rashoda P4'!H$3:H$501)</f>
        <v>0</v>
      </c>
      <c r="F69" s="229">
        <f>SUMIF('Unos rashoda i izdataka'!$R$3:$R$501,'A.3 RASHODI FUNK'!$A69,'Unos rashoda i izdataka'!K$3:K$501)+SUMIF('Unos rashoda P4'!$T$3:$T$501,'A.3 RASHODI FUNK'!$A69,'Unos rashoda P4'!I$3:I$501)</f>
        <v>0</v>
      </c>
      <c r="G69" s="229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1940 SVEUČILIŠTE U ZAGREBU - UČITELJSKI FAKULTET</v>
      </c>
    </row>
    <row r="70" spans="1:8">
      <c r="A70" s="137">
        <v>94</v>
      </c>
      <c r="B70" s="23" t="s">
        <v>3001</v>
      </c>
      <c r="C70" s="229"/>
      <c r="D70" s="229"/>
      <c r="E70" s="229">
        <f>SUMIF('Unos rashoda i izdataka'!$R$3:$R$501,'A.3 RASHODI FUNK'!$A70,'Unos rashoda i izdataka'!J$3:J$501)+SUMIF('Unos rashoda P4'!$T$3:$T$501,'A.3 RASHODI FUNK'!$A70,'Unos rashoda P4'!H$3:H$501)</f>
        <v>11284745</v>
      </c>
      <c r="F70" s="229">
        <f>SUMIF('Unos rashoda i izdataka'!$R$3:$R$501,'A.3 RASHODI FUNK'!$A70,'Unos rashoda i izdataka'!K$3:K$501)+SUMIF('Unos rashoda P4'!$T$3:$T$501,'A.3 RASHODI FUNK'!$A70,'Unos rashoda P4'!I$3:I$501)</f>
        <v>11250502</v>
      </c>
      <c r="G70" s="229">
        <f>SUMIF('Unos rashoda i izdataka'!$R$3:$R$501,'A.3 RASHODI FUNK'!$A70,'Unos rashoda i izdataka'!L$3:L$501)+SUMIF('Unos rashoda P4'!$T$3:$T$501,'A.3 RASHODI FUNK'!$A70,'Unos rashoda P4'!J$3:J$501)</f>
        <v>11275453</v>
      </c>
      <c r="H70" s="208" t="str">
        <f>'OPĆI DIO'!$C$1</f>
        <v>1940 SVEUČILIŠTE U ZAGREBU - UČITELJSKI FAKULTET</v>
      </c>
    </row>
    <row r="71" spans="1:8">
      <c r="A71" s="137">
        <v>95</v>
      </c>
      <c r="B71" s="23" t="s">
        <v>2920</v>
      </c>
      <c r="C71" s="229"/>
      <c r="D71" s="229"/>
      <c r="E71" s="229">
        <f>SUMIF('Unos rashoda i izdataka'!$R$3:$R$501,'A.3 RASHODI FUNK'!$A71,'Unos rashoda i izdataka'!J$3:J$501)+SUMIF('Unos rashoda P4'!$T$3:$T$501,'A.3 RASHODI FUNK'!$A71,'Unos rashoda P4'!H$3:H$501)</f>
        <v>0</v>
      </c>
      <c r="F71" s="229">
        <f>SUMIF('Unos rashoda i izdataka'!$R$3:$R$501,'A.3 RASHODI FUNK'!$A71,'Unos rashoda i izdataka'!K$3:K$501)+SUMIF('Unos rashoda P4'!$T$3:$T$501,'A.3 RASHODI FUNK'!$A71,'Unos rashoda P4'!I$3:I$501)</f>
        <v>0</v>
      </c>
      <c r="G71" s="229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1940 SVEUČILIŠTE U ZAGREBU - UČITELJSKI FAKULTET</v>
      </c>
    </row>
    <row r="72" spans="1:8">
      <c r="A72" s="137">
        <v>96</v>
      </c>
      <c r="B72" s="23" t="s">
        <v>2918</v>
      </c>
      <c r="C72" s="229"/>
      <c r="D72" s="229"/>
      <c r="E72" s="229">
        <f>SUMIF('Unos rashoda i izdataka'!$R$3:$R$501,'A.3 RASHODI FUNK'!$A72,'Unos rashoda i izdataka'!J$3:J$501)+SUMIF('Unos rashoda P4'!$T$3:$T$501,'A.3 RASHODI FUNK'!$A72,'Unos rashoda P4'!H$3:H$501)</f>
        <v>0</v>
      </c>
      <c r="F72" s="229">
        <f>SUMIF('Unos rashoda i izdataka'!$R$3:$R$501,'A.3 RASHODI FUNK'!$A72,'Unos rashoda i izdataka'!K$3:K$501)+SUMIF('Unos rashoda P4'!$T$3:$T$501,'A.3 RASHODI FUNK'!$A72,'Unos rashoda P4'!I$3:I$501)</f>
        <v>0</v>
      </c>
      <c r="G72" s="229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1940 SVEUČILIŠTE U ZAGREBU - UČITELJSKI FAKULTET</v>
      </c>
    </row>
    <row r="73" spans="1:8">
      <c r="A73" s="137">
        <v>97</v>
      </c>
      <c r="B73" s="23" t="s">
        <v>2904</v>
      </c>
      <c r="C73" s="229"/>
      <c r="D73" s="229"/>
      <c r="E73" s="229">
        <f>SUMIF('Unos rashoda i izdataka'!$R$3:$R$501,'A.3 RASHODI FUNK'!$A73,'Unos rashoda i izdataka'!J$3:J$501)+SUMIF('Unos rashoda P4'!$T$3:$T$501,'A.3 RASHODI FUNK'!$A73,'Unos rashoda P4'!H$3:H$501)</f>
        <v>0</v>
      </c>
      <c r="F73" s="229">
        <f>SUMIF('Unos rashoda i izdataka'!$R$3:$R$501,'A.3 RASHODI FUNK'!$A73,'Unos rashoda i izdataka'!K$3:K$501)+SUMIF('Unos rashoda P4'!$T$3:$T$501,'A.3 RASHODI FUNK'!$A73,'Unos rashoda P4'!I$3:I$501)</f>
        <v>0</v>
      </c>
      <c r="G73" s="229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1940 SVEUČILIŠTE U ZAGREBU - UČITELJSKI FAKULTET</v>
      </c>
    </row>
    <row r="74" spans="1:8">
      <c r="A74" s="137">
        <v>98</v>
      </c>
      <c r="B74" s="23" t="s">
        <v>2906</v>
      </c>
      <c r="C74" s="229"/>
      <c r="D74" s="229"/>
      <c r="E74" s="229">
        <f>SUMIF('Unos rashoda i izdataka'!$R$3:$R$501,'A.3 RASHODI FUNK'!$A74,'Unos rashoda i izdataka'!J$3:J$501)+SUMIF('Unos rashoda P4'!$T$3:$T$501,'A.3 RASHODI FUNK'!$A74,'Unos rashoda P4'!H$3:H$501)</f>
        <v>0</v>
      </c>
      <c r="F74" s="229">
        <f>SUMIF('Unos rashoda i izdataka'!$R$3:$R$501,'A.3 RASHODI FUNK'!$A74,'Unos rashoda i izdataka'!K$3:K$501)+SUMIF('Unos rashoda P4'!$T$3:$T$501,'A.3 RASHODI FUNK'!$A74,'Unos rashoda P4'!I$3:I$501)</f>
        <v>0</v>
      </c>
      <c r="G74" s="229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1940 SVEUČILIŠTE U ZAGREBU - UČITELJSKI FAKULTET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1940 SVEUČILIŠTE U ZAGREBU - UČITELJSKI FAKULTET</v>
      </c>
    </row>
    <row r="76" spans="1:8">
      <c r="A76" s="137">
        <v>101</v>
      </c>
      <c r="B76" s="23" t="s">
        <v>3003</v>
      </c>
      <c r="C76" s="229"/>
      <c r="D76" s="229"/>
      <c r="E76" s="229">
        <f>SUMIF('Unos rashoda i izdataka'!$R$3:$R$501,'A.3 RASHODI FUNK'!$A76,'Unos rashoda i izdataka'!J$3:J$501)+SUMIF('Unos rashoda P4'!$T$3:$T$501,'A.3 RASHODI FUNK'!$A76,'Unos rashoda P4'!H$3:H$501)</f>
        <v>0</v>
      </c>
      <c r="F76" s="229">
        <f>SUMIF('Unos rashoda i izdataka'!$R$3:$R$501,'A.3 RASHODI FUNK'!$A76,'Unos rashoda i izdataka'!K$3:K$501)+SUMIF('Unos rashoda P4'!$T$3:$T$501,'A.3 RASHODI FUNK'!$A76,'Unos rashoda P4'!I$3:I$501)</f>
        <v>0</v>
      </c>
      <c r="G76" s="229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1940 SVEUČILIŠTE U ZAGREBU - UČITELJSKI FAKULTET</v>
      </c>
    </row>
    <row r="77" spans="1:8">
      <c r="A77" s="137">
        <v>102</v>
      </c>
      <c r="B77" s="23" t="s">
        <v>3004</v>
      </c>
      <c r="C77" s="229"/>
      <c r="D77" s="229"/>
      <c r="E77" s="229">
        <f>SUMIF('Unos rashoda i izdataka'!$R$3:$R$501,'A.3 RASHODI FUNK'!$A77,'Unos rashoda i izdataka'!J$3:J$501)+SUMIF('Unos rashoda P4'!$T$3:$T$501,'A.3 RASHODI FUNK'!$A77,'Unos rashoda P4'!H$3:H$501)</f>
        <v>0</v>
      </c>
      <c r="F77" s="229">
        <f>SUMIF('Unos rashoda i izdataka'!$R$3:$R$501,'A.3 RASHODI FUNK'!$A77,'Unos rashoda i izdataka'!K$3:K$501)+SUMIF('Unos rashoda P4'!$T$3:$T$501,'A.3 RASHODI FUNK'!$A77,'Unos rashoda P4'!I$3:I$501)</f>
        <v>0</v>
      </c>
      <c r="G77" s="229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1940 SVEUČILIŠTE U ZAGREBU - UČITELJSKI FAKULTET</v>
      </c>
    </row>
    <row r="78" spans="1:8">
      <c r="A78" s="137">
        <v>103</v>
      </c>
      <c r="B78" s="23" t="s">
        <v>3005</v>
      </c>
      <c r="C78" s="229"/>
      <c r="D78" s="229"/>
      <c r="E78" s="229">
        <f>SUMIF('Unos rashoda i izdataka'!$R$3:$R$501,'A.3 RASHODI FUNK'!$A78,'Unos rashoda i izdataka'!J$3:J$501)+SUMIF('Unos rashoda P4'!$T$3:$T$501,'A.3 RASHODI FUNK'!$A78,'Unos rashoda P4'!H$3:H$501)</f>
        <v>0</v>
      </c>
      <c r="F78" s="229">
        <f>SUMIF('Unos rashoda i izdataka'!$R$3:$R$501,'A.3 RASHODI FUNK'!$A78,'Unos rashoda i izdataka'!K$3:K$501)+SUMIF('Unos rashoda P4'!$T$3:$T$501,'A.3 RASHODI FUNK'!$A78,'Unos rashoda P4'!I$3:I$501)</f>
        <v>0</v>
      </c>
      <c r="G78" s="229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1940 SVEUČILIŠTE U ZAGREBU - UČITELJSKI FAKULTET</v>
      </c>
    </row>
    <row r="79" spans="1:8">
      <c r="A79" s="137">
        <v>104</v>
      </c>
      <c r="B79" s="23" t="s">
        <v>3006</v>
      </c>
      <c r="C79" s="229"/>
      <c r="D79" s="229"/>
      <c r="E79" s="229">
        <f>SUMIF('Unos rashoda i izdataka'!$R$3:$R$501,'A.3 RASHODI FUNK'!$A79,'Unos rashoda i izdataka'!J$3:J$501)+SUMIF('Unos rashoda P4'!$T$3:$T$501,'A.3 RASHODI FUNK'!$A79,'Unos rashoda P4'!H$3:H$501)</f>
        <v>0</v>
      </c>
      <c r="F79" s="229">
        <f>SUMIF('Unos rashoda i izdataka'!$R$3:$R$501,'A.3 RASHODI FUNK'!$A79,'Unos rashoda i izdataka'!K$3:K$501)+SUMIF('Unos rashoda P4'!$T$3:$T$501,'A.3 RASHODI FUNK'!$A79,'Unos rashoda P4'!I$3:I$501)</f>
        <v>0</v>
      </c>
      <c r="G79" s="229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1940 SVEUČILIŠTE U ZAGREBU - UČITELJSKI FAKULTET</v>
      </c>
    </row>
    <row r="80" spans="1:8">
      <c r="A80" s="137">
        <v>105</v>
      </c>
      <c r="B80" s="23" t="s">
        <v>3007</v>
      </c>
      <c r="C80" s="229"/>
      <c r="D80" s="229"/>
      <c r="E80" s="229">
        <f>SUMIF('Unos rashoda i izdataka'!$R$3:$R$501,'A.3 RASHODI FUNK'!$A80,'Unos rashoda i izdataka'!J$3:J$501)+SUMIF('Unos rashoda P4'!$T$3:$T$501,'A.3 RASHODI FUNK'!$A80,'Unos rashoda P4'!H$3:H$501)</f>
        <v>0</v>
      </c>
      <c r="F80" s="229">
        <f>SUMIF('Unos rashoda i izdataka'!$R$3:$R$501,'A.3 RASHODI FUNK'!$A80,'Unos rashoda i izdataka'!K$3:K$501)+SUMIF('Unos rashoda P4'!$T$3:$T$501,'A.3 RASHODI FUNK'!$A80,'Unos rashoda P4'!I$3:I$501)</f>
        <v>0</v>
      </c>
      <c r="G80" s="229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1940 SVEUČILIŠTE U ZAGREBU - UČITELJSKI FAKULTET</v>
      </c>
    </row>
    <row r="81" spans="1:8">
      <c r="A81" s="137">
        <v>106</v>
      </c>
      <c r="B81" s="23" t="s">
        <v>3008</v>
      </c>
      <c r="C81" s="229"/>
      <c r="D81" s="229"/>
      <c r="E81" s="229">
        <f>SUMIF('Unos rashoda i izdataka'!$R$3:$R$501,'A.3 RASHODI FUNK'!$A81,'Unos rashoda i izdataka'!J$3:J$501)+SUMIF('Unos rashoda P4'!$T$3:$T$501,'A.3 RASHODI FUNK'!$A81,'Unos rashoda P4'!H$3:H$501)</f>
        <v>0</v>
      </c>
      <c r="F81" s="229">
        <f>SUMIF('Unos rashoda i izdataka'!$R$3:$R$501,'A.3 RASHODI FUNK'!$A81,'Unos rashoda i izdataka'!K$3:K$501)+SUMIF('Unos rashoda P4'!$T$3:$T$501,'A.3 RASHODI FUNK'!$A81,'Unos rashoda P4'!I$3:I$501)</f>
        <v>0</v>
      </c>
      <c r="G81" s="229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1940 SVEUČILIŠTE U ZAGREBU - UČITELJSKI FAKULTET</v>
      </c>
    </row>
    <row r="82" spans="1:8" ht="25.5">
      <c r="A82" s="137">
        <v>107</v>
      </c>
      <c r="B82" s="23" t="s">
        <v>3009</v>
      </c>
      <c r="C82" s="229"/>
      <c r="D82" s="229"/>
      <c r="E82" s="229">
        <f>SUMIF('Unos rashoda i izdataka'!$R$3:$R$501,'A.3 RASHODI FUNK'!$A82,'Unos rashoda i izdataka'!J$3:J$501)+SUMIF('Unos rashoda P4'!$T$3:$T$501,'A.3 RASHODI FUNK'!$A82,'Unos rashoda P4'!H$3:H$501)</f>
        <v>0</v>
      </c>
      <c r="F82" s="229">
        <f>SUMIF('Unos rashoda i izdataka'!$R$3:$R$501,'A.3 RASHODI FUNK'!$A82,'Unos rashoda i izdataka'!K$3:K$501)+SUMIF('Unos rashoda P4'!$T$3:$T$501,'A.3 RASHODI FUNK'!$A82,'Unos rashoda P4'!I$3:I$501)</f>
        <v>0</v>
      </c>
      <c r="G82" s="229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1940 SVEUČILIŠTE U ZAGREBU - UČITELJSKI FAKULTET</v>
      </c>
    </row>
    <row r="83" spans="1:8">
      <c r="A83" s="137">
        <v>108</v>
      </c>
      <c r="B83" s="23" t="s">
        <v>3010</v>
      </c>
      <c r="C83" s="229"/>
      <c r="D83" s="229"/>
      <c r="E83" s="229">
        <f>SUMIF('Unos rashoda i izdataka'!$R$3:$R$501,'A.3 RASHODI FUNK'!$A83,'Unos rashoda i izdataka'!J$3:J$501)+SUMIF('Unos rashoda P4'!$T$3:$T$501,'A.3 RASHODI FUNK'!$A83,'Unos rashoda P4'!H$3:H$501)</f>
        <v>0</v>
      </c>
      <c r="F83" s="229">
        <f>SUMIF('Unos rashoda i izdataka'!$R$3:$R$501,'A.3 RASHODI FUNK'!$A83,'Unos rashoda i izdataka'!K$3:K$501)+SUMIF('Unos rashoda P4'!$T$3:$T$501,'A.3 RASHODI FUNK'!$A83,'Unos rashoda P4'!I$3:I$501)</f>
        <v>0</v>
      </c>
      <c r="G83" s="229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1940 SVEUČILIŠTE U ZAGREBU - UČITELJSKI FAKULTET</v>
      </c>
    </row>
    <row r="84" spans="1:8" ht="25.5">
      <c r="A84" s="137">
        <v>109</v>
      </c>
      <c r="B84" s="23" t="s">
        <v>3011</v>
      </c>
      <c r="C84" s="229"/>
      <c r="D84" s="229"/>
      <c r="E84" s="229">
        <f>SUMIF('Unos rashoda i izdataka'!$R$3:$R$501,'A.3 RASHODI FUNK'!$A84,'Unos rashoda i izdataka'!J$3:J$501)+SUMIF('Unos rashoda P4'!$T$3:$T$501,'A.3 RASHODI FUNK'!$A84,'Unos rashoda P4'!H$3:H$501)</f>
        <v>0</v>
      </c>
      <c r="F84" s="229">
        <f>SUMIF('Unos rashoda i izdataka'!$R$3:$R$501,'A.3 RASHODI FUNK'!$A84,'Unos rashoda i izdataka'!K$3:K$501)+SUMIF('Unos rashoda P4'!$T$3:$T$501,'A.3 RASHODI FUNK'!$A84,'Unos rashoda P4'!I$3:I$501)</f>
        <v>0</v>
      </c>
      <c r="G84" s="229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1940 SVEUČILIŠTE U ZAGREBU - UČITELJSKI FAKULTET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75">
      <c r="A2" s="306" t="s">
        <v>2864</v>
      </c>
      <c r="B2" s="306"/>
      <c r="C2" s="306"/>
      <c r="D2" s="306"/>
      <c r="E2" s="306"/>
      <c r="F2" s="306"/>
      <c r="G2" s="306"/>
      <c r="H2" s="306"/>
      <c r="I2" s="157"/>
      <c r="J2" s="157"/>
    </row>
    <row r="3" spans="1:10" ht="18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75">
      <c r="A4" s="306" t="s">
        <v>2887</v>
      </c>
      <c r="B4" s="306"/>
      <c r="C4" s="306"/>
      <c r="D4" s="306"/>
      <c r="E4" s="306"/>
      <c r="F4" s="306"/>
      <c r="G4" s="306"/>
      <c r="H4" s="306"/>
      <c r="I4" s="159"/>
      <c r="J4" s="159"/>
    </row>
    <row r="5" spans="1:10" ht="18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75">
      <c r="A6" s="306" t="s">
        <v>3682</v>
      </c>
      <c r="B6" s="306"/>
      <c r="C6" s="306"/>
      <c r="D6" s="306"/>
      <c r="E6" s="306"/>
      <c r="F6" s="306"/>
      <c r="G6" s="306"/>
      <c r="H6" s="306"/>
      <c r="I6" s="160"/>
      <c r="J6" s="160"/>
    </row>
    <row r="7" spans="1:10" ht="18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5.5">
      <c r="A8" s="307" t="s">
        <v>3654</v>
      </c>
      <c r="B8" s="308"/>
      <c r="C8" s="309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1.25">
      <c r="A9" s="310">
        <v>1</v>
      </c>
      <c r="B9" s="311"/>
      <c r="C9" s="312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4">
        <f>SUM(D11:D14)</f>
        <v>0</v>
      </c>
      <c r="E10" s="224">
        <f>SUM(E11:E14)</f>
        <v>0</v>
      </c>
      <c r="F10" s="224">
        <f>SUM(F11:F14)</f>
        <v>0</v>
      </c>
      <c r="G10" s="224">
        <f>SUM(G11:G14)</f>
        <v>0</v>
      </c>
      <c r="H10" s="224">
        <f>SUM(H11:H14)</f>
        <v>0</v>
      </c>
      <c r="I10" s="208" t="str">
        <f>'OPĆI DIO'!$C$1</f>
        <v>1940 SVEUČILIŠTE U ZAGREBU - UČITELJSKI FAKULTET</v>
      </c>
    </row>
    <row r="11" spans="1:10">
      <c r="A11" s="166"/>
      <c r="B11" s="167">
        <v>81</v>
      </c>
      <c r="C11" s="276" t="s">
        <v>6628</v>
      </c>
      <c r="D11" s="222"/>
      <c r="E11" s="222"/>
      <c r="F11" s="221">
        <f>SUMIF('Unos prihoda i primitaka'!$L$3:$L$501,$B11,'Unos prihoda i primitaka'!G$3:G$501)</f>
        <v>0</v>
      </c>
      <c r="G11" s="221">
        <f>SUMIF('Unos prihoda i primitaka'!$L$3:$L$501,$B11,'Unos prihoda i primitaka'!H$3:H$501)</f>
        <v>0</v>
      </c>
      <c r="H11" s="221">
        <f>SUMIF('Unos prihoda i primitaka'!$L$3:$L$501,$B11,'Unos prihoda i primitaka'!I$3:I$501)</f>
        <v>0</v>
      </c>
      <c r="I11" s="208" t="str">
        <f>'OPĆI DIO'!$C$1</f>
        <v>1940 SVEUČILIŠTE U ZAGREBU - UČITELJSKI FAKULTET</v>
      </c>
    </row>
    <row r="12" spans="1:10" ht="25.5">
      <c r="A12" s="166"/>
      <c r="B12" s="167">
        <v>82</v>
      </c>
      <c r="C12" s="276" t="s">
        <v>6629</v>
      </c>
      <c r="D12" s="222"/>
      <c r="E12" s="222"/>
      <c r="F12" s="221">
        <f>SUMIF('Unos prihoda i primitaka'!$L$3:$L$501,$B12,'Unos prihoda i primitaka'!G$3:G$501)</f>
        <v>0</v>
      </c>
      <c r="G12" s="221">
        <f>SUMIF('Unos prihoda i primitaka'!$L$3:$L$501,$B12,'Unos prihoda i primitaka'!H$3:H$501)</f>
        <v>0</v>
      </c>
      <c r="H12" s="221">
        <f>SUMIF('Unos prihoda i primitaka'!$L$3:$L$501,$B12,'Unos prihoda i primitaka'!I$3:I$501)</f>
        <v>0</v>
      </c>
      <c r="I12" s="208" t="str">
        <f>'OPĆI DIO'!$C$1</f>
        <v>1940 SVEUČILIŠTE U ZAGREBU - UČITELJSKI FAKULTET</v>
      </c>
    </row>
    <row r="13" spans="1:10" ht="25.5">
      <c r="A13" s="166"/>
      <c r="B13" s="167">
        <v>83</v>
      </c>
      <c r="C13" s="276" t="s">
        <v>6630</v>
      </c>
      <c r="D13" s="222"/>
      <c r="E13" s="222"/>
      <c r="F13" s="221">
        <f>SUMIF('Unos prihoda i primitaka'!$L$3:$L$501,$B13,'Unos prihoda i primitaka'!G$3:G$501)</f>
        <v>0</v>
      </c>
      <c r="G13" s="221">
        <f>SUMIF('Unos prihoda i primitaka'!$L$3:$L$501,$B13,'Unos prihoda i primitaka'!H$3:H$501)</f>
        <v>0</v>
      </c>
      <c r="H13" s="221">
        <f>SUMIF('Unos prihoda i primitaka'!$L$3:$L$501,$B13,'Unos prihoda i primitaka'!I$3:I$501)</f>
        <v>0</v>
      </c>
      <c r="I13" s="208" t="str">
        <f>'OPĆI DIO'!$C$1</f>
        <v>1940 SVEUČILIŠTE U ZAGREBU - UČITELJSKI FAKULTET</v>
      </c>
    </row>
    <row r="14" spans="1:10">
      <c r="A14" s="166"/>
      <c r="B14" s="167">
        <v>84</v>
      </c>
      <c r="C14" s="167" t="s">
        <v>2884</v>
      </c>
      <c r="D14" s="222"/>
      <c r="E14" s="222"/>
      <c r="F14" s="221">
        <f>SUMIF('Unos prihoda i primitaka'!$L$3:$L$501,$B14,'Unos prihoda i primitaka'!G$3:G$501)</f>
        <v>0</v>
      </c>
      <c r="G14" s="221">
        <f>SUMIF('Unos prihoda i primitaka'!$L$3:$L$501,$B14,'Unos prihoda i primitaka'!H$3:H$501)</f>
        <v>0</v>
      </c>
      <c r="H14" s="221">
        <f>SUMIF('Unos prihoda i primitaka'!$L$3:$L$501,$B14,'Unos prihoda i primitaka'!I$3:I$501)</f>
        <v>0</v>
      </c>
      <c r="I14" s="208" t="str">
        <f>'OPĆI DIO'!$C$1</f>
        <v>1940 SVEUČILIŠTE U ZAGREBU - UČITELJSKI FAKULTET</v>
      </c>
    </row>
    <row r="15" spans="1:10" s="208" customFormat="1">
      <c r="A15" s="168">
        <v>5</v>
      </c>
      <c r="B15" s="168"/>
      <c r="C15" s="169" t="s">
        <v>3684</v>
      </c>
      <c r="D15" s="224">
        <f>SUM(D16:D21)</f>
        <v>0</v>
      </c>
      <c r="E15" s="224">
        <f>SUM(E16:E21)</f>
        <v>0</v>
      </c>
      <c r="F15" s="224">
        <f>SUM(F16:F21)</f>
        <v>0</v>
      </c>
      <c r="G15" s="224">
        <f>SUM(G16:G21)</f>
        <v>0</v>
      </c>
      <c r="H15" s="224">
        <f>SUM(H16:H21)</f>
        <v>0</v>
      </c>
      <c r="I15" s="208" t="str">
        <f>'OPĆI DIO'!$C$1</f>
        <v>1940 SVEUČILIŠTE U ZAGREBU - UČITELJSKI FAKULTET</v>
      </c>
    </row>
    <row r="16" spans="1:10">
      <c r="A16" s="167"/>
      <c r="B16" s="167">
        <v>51</v>
      </c>
      <c r="C16" s="274" t="s">
        <v>6616</v>
      </c>
      <c r="D16" s="222"/>
      <c r="E16" s="222"/>
      <c r="F16" s="223">
        <f>SUMIF('Unos rashoda i izdataka'!$P$3:$P$501,$B16,'Unos rashoda i izdataka'!J$3:J$501)+SUMIF('Unos rashoda P4'!$S$3:$S$501,$B16,'Unos rashoda P4'!H$3:H$501)</f>
        <v>0</v>
      </c>
      <c r="G16" s="223">
        <f>SUMIF('Unos rashoda i izdataka'!$P$3:$P$501,$B16,'Unos rashoda i izdataka'!K$3:K$501)+SUMIF('Unos rashoda P4'!$S$3:$S$501,$B16,'Unos rashoda P4'!I$3:I$501)</f>
        <v>0</v>
      </c>
      <c r="H16" s="223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1940 SVEUČILIŠTE U ZAGREBU - UČITELJSKI FAKULTET</v>
      </c>
    </row>
    <row r="17" spans="1:9" ht="25.5">
      <c r="A17" s="167"/>
      <c r="B17" s="167">
        <v>52</v>
      </c>
      <c r="C17" s="274" t="s">
        <v>6617</v>
      </c>
      <c r="D17" s="222"/>
      <c r="E17" s="222"/>
      <c r="F17" s="223"/>
      <c r="G17" s="223"/>
      <c r="H17" s="223"/>
      <c r="I17" s="208"/>
    </row>
    <row r="18" spans="1:9" ht="25.5">
      <c r="A18" s="167"/>
      <c r="B18" s="167">
        <v>53</v>
      </c>
      <c r="C18" s="274" t="s">
        <v>6618</v>
      </c>
      <c r="D18" s="222"/>
      <c r="E18" s="222"/>
      <c r="F18" s="223"/>
      <c r="G18" s="223"/>
      <c r="H18" s="223"/>
      <c r="I18" s="208"/>
    </row>
    <row r="19" spans="1:9" ht="25.5">
      <c r="A19" s="167"/>
      <c r="B19" s="167">
        <v>54</v>
      </c>
      <c r="C19" s="170" t="s">
        <v>251</v>
      </c>
      <c r="D19" s="222"/>
      <c r="E19" s="222"/>
      <c r="F19" s="223">
        <f>SUMIF('Unos rashoda i izdataka'!$P$3:$P$501,$B19,'Unos rashoda i izdataka'!J$3:J$501)+SUMIF('Unos rashoda P4'!$S$3:$S$501,$B19,'Unos rashoda P4'!H$3:H$501)</f>
        <v>0</v>
      </c>
      <c r="G19" s="223">
        <f>SUMIF('Unos rashoda i izdataka'!$P$3:$P$501,$B19,'Unos rashoda i izdataka'!K$3:K$501)+SUMIF('Unos rashoda P4'!$S$3:$S$501,$B19,'Unos rashoda P4'!I$3:I$501)</f>
        <v>0</v>
      </c>
      <c r="H19" s="223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1940 SVEUČILIŠTE U ZAGREBU - UČITELJSKI FAKULTET</v>
      </c>
    </row>
    <row r="20" spans="1:9" ht="25.5">
      <c r="A20" s="167"/>
      <c r="B20" s="167">
        <v>55</v>
      </c>
      <c r="C20" s="170" t="s">
        <v>6619</v>
      </c>
      <c r="D20" s="222"/>
      <c r="E20" s="222"/>
      <c r="F20" s="223"/>
      <c r="G20" s="223"/>
      <c r="H20" s="223"/>
      <c r="I20" s="208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Petar Hanžić</cp:lastModifiedBy>
  <cp:lastPrinted>2024-11-12T08:27:00Z</cp:lastPrinted>
  <dcterms:created xsi:type="dcterms:W3CDTF">2018-09-10T07:36:17Z</dcterms:created>
  <dcterms:modified xsi:type="dcterms:W3CDTF">2025-05-14T08:21:03Z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